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480" windowHeight="9975" firstSheet="3" activeTab="5"/>
  </bookViews>
  <sheets>
    <sheet name="2012-2014 SbS NGO Sources" sheetId="9" r:id="rId1"/>
    <sheet name="Funding Sources by region 2013" sheetId="11" r:id="rId2"/>
    <sheet name="OSF Support to SbS 2012-2014" sheetId="10" r:id="rId3"/>
    <sheet name="2013 NGO Sources of Income" sheetId="12" r:id="rId4"/>
    <sheet name="2012-2014 Funding Pies" sheetId="13" r:id="rId5"/>
    <sheet name="Regional funding wout Rom.Dis" sheetId="14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donortipe">'[1]Donor Type'!$A$1:$A$11</definedName>
    <definedName name="donortipe2">'[1]Donor Type'!$A$1:$A$11</definedName>
    <definedName name="donortype" localSheetId="3">'[2]Donor Type'!$A$1:$A$11</definedName>
    <definedName name="donortype" localSheetId="2">'[2]Donor Type'!$A$1:$A$11</definedName>
    <definedName name="donorytype">'[3]Donor Type'!$A$1:$A$11</definedName>
    <definedName name="dt">'[4]Donor Type'!$A$1:$A$11</definedName>
    <definedName name="mkm">'[2]Donor Type'!$A$1:$A$11</definedName>
    <definedName name="_xlnm.Print_Area" localSheetId="4">'2012-2014 Funding Pies'!$A$1:$AB$45</definedName>
    <definedName name="_xlnm.Print_Area" localSheetId="0">'2012-2014 SbS NGO Sources'!$A$1:$AB$45</definedName>
    <definedName name="_xlnm.Print_Area" localSheetId="3">'2013 NGO Sources of Income'!$A$1:$Y$44</definedName>
    <definedName name="_xlnm.Print_Area" localSheetId="1">'Funding Sources by region 2013'!$A$1:$Z$62</definedName>
    <definedName name="_xlnm.Print_Area" localSheetId="2">'OSF Support to SbS 2012-2014'!$A$1:$O$48</definedName>
    <definedName name="_xlnm.Print_Area" localSheetId="5">'Regional funding wout Rom.Dis'!$A$1:$Z$62</definedName>
  </definedNames>
  <calcPr calcId="145621"/>
</workbook>
</file>

<file path=xl/calcChain.xml><?xml version="1.0" encoding="utf-8"?>
<calcChain xmlns="http://schemas.openxmlformats.org/spreadsheetml/2006/main">
  <c r="D45" i="13" l="1"/>
  <c r="X44" i="13"/>
  <c r="N44" i="13"/>
  <c r="X43" i="13"/>
  <c r="X45" i="13" s="1"/>
  <c r="N43" i="13"/>
  <c r="N45" i="13" s="1"/>
  <c r="B4" i="12" l="1"/>
  <c r="C4" i="12"/>
  <c r="D4" i="12"/>
  <c r="E4" i="12"/>
  <c r="F4" i="12"/>
  <c r="G4" i="12"/>
  <c r="H4" i="12"/>
  <c r="O4" i="12" s="1"/>
  <c r="I4" i="12"/>
  <c r="J4" i="12"/>
  <c r="K4" i="12"/>
  <c r="L4" i="12"/>
  <c r="L34" i="12" s="1"/>
  <c r="N4" i="12"/>
  <c r="R4" i="12"/>
  <c r="T4" i="12"/>
  <c r="V4" i="12" s="1"/>
  <c r="X4" i="12"/>
  <c r="B5" i="12"/>
  <c r="D5" i="12"/>
  <c r="E5" i="12"/>
  <c r="F5" i="12"/>
  <c r="F31" i="12" s="1"/>
  <c r="G5" i="12"/>
  <c r="H5" i="12"/>
  <c r="I5" i="12"/>
  <c r="J5" i="12"/>
  <c r="J37" i="12" s="1"/>
  <c r="K5" i="12"/>
  <c r="L5" i="12"/>
  <c r="N5" i="12"/>
  <c r="O5" i="12"/>
  <c r="P5" i="12"/>
  <c r="V5" i="12" s="1"/>
  <c r="T5" i="12"/>
  <c r="X5" i="12"/>
  <c r="B6" i="12"/>
  <c r="C6" i="12"/>
  <c r="E6" i="12"/>
  <c r="F6" i="12"/>
  <c r="G6" i="12"/>
  <c r="H6" i="12"/>
  <c r="I6" i="12"/>
  <c r="J6" i="12"/>
  <c r="K6" i="12"/>
  <c r="L6" i="12"/>
  <c r="N6" i="12"/>
  <c r="N31" i="12" s="1"/>
  <c r="T6" i="12"/>
  <c r="V6" i="12" s="1"/>
  <c r="V37" i="12" s="1"/>
  <c r="X6" i="12"/>
  <c r="B7" i="12"/>
  <c r="D7" i="12"/>
  <c r="D9" i="10" s="1"/>
  <c r="E7" i="12"/>
  <c r="F7" i="12"/>
  <c r="F36" i="12" s="1"/>
  <c r="G7" i="12"/>
  <c r="H7" i="12"/>
  <c r="I7" i="12"/>
  <c r="J7" i="12"/>
  <c r="K7" i="12"/>
  <c r="L7" i="12"/>
  <c r="M7" i="12"/>
  <c r="N7" i="12"/>
  <c r="N36" i="12" s="1"/>
  <c r="Q7" i="12"/>
  <c r="R7" i="12"/>
  <c r="U7" i="12"/>
  <c r="X7" i="12"/>
  <c r="B8" i="12"/>
  <c r="C8" i="12"/>
  <c r="E8" i="12"/>
  <c r="F8" i="12"/>
  <c r="G8" i="12"/>
  <c r="H8" i="12"/>
  <c r="I8" i="12"/>
  <c r="J8" i="12"/>
  <c r="K8" i="12"/>
  <c r="L8" i="12"/>
  <c r="N8" i="12"/>
  <c r="N34" i="12" s="1"/>
  <c r="P8" i="12"/>
  <c r="T8" i="12"/>
  <c r="U8" i="12"/>
  <c r="U34" i="12" s="1"/>
  <c r="X8" i="12"/>
  <c r="B9" i="12"/>
  <c r="D9" i="12"/>
  <c r="D11" i="10" s="1"/>
  <c r="L11" i="10" s="1"/>
  <c r="E9" i="12"/>
  <c r="F9" i="12"/>
  <c r="G9" i="12"/>
  <c r="H9" i="12"/>
  <c r="O9" i="12" s="1"/>
  <c r="I9" i="12"/>
  <c r="J9" i="12"/>
  <c r="K9" i="12"/>
  <c r="L9" i="12"/>
  <c r="L35" i="12" s="1"/>
  <c r="N9" i="12"/>
  <c r="V9" i="12"/>
  <c r="B10" i="12"/>
  <c r="D10" i="12" s="1"/>
  <c r="D12" i="10" s="1"/>
  <c r="E10" i="12"/>
  <c r="F10" i="12"/>
  <c r="G10" i="12"/>
  <c r="H10" i="12"/>
  <c r="I10" i="12"/>
  <c r="J10" i="12"/>
  <c r="K10" i="12"/>
  <c r="L10" i="12"/>
  <c r="N10" i="12"/>
  <c r="P10" i="12"/>
  <c r="Q10" i="12"/>
  <c r="R10" i="12"/>
  <c r="S10" i="12"/>
  <c r="T10" i="12"/>
  <c r="X10" i="12"/>
  <c r="B11" i="12"/>
  <c r="D11" i="12"/>
  <c r="D13" i="10" s="1"/>
  <c r="E11" i="12"/>
  <c r="F11" i="12"/>
  <c r="G11" i="12"/>
  <c r="H11" i="12"/>
  <c r="O11" i="12" s="1"/>
  <c r="E13" i="10" s="1"/>
  <c r="I11" i="12"/>
  <c r="J11" i="12"/>
  <c r="K11" i="12"/>
  <c r="L11" i="12"/>
  <c r="N11" i="12"/>
  <c r="P11" i="12"/>
  <c r="R11" i="12"/>
  <c r="V11" i="12" s="1"/>
  <c r="B12" i="12"/>
  <c r="C12" i="12"/>
  <c r="D12" i="12"/>
  <c r="E12" i="12"/>
  <c r="F12" i="12"/>
  <c r="G12" i="12"/>
  <c r="H12" i="12"/>
  <c r="O12" i="12" s="1"/>
  <c r="I12" i="12"/>
  <c r="J12" i="12"/>
  <c r="K12" i="12"/>
  <c r="L12" i="12"/>
  <c r="N12" i="12"/>
  <c r="P12" i="12"/>
  <c r="Q12" i="12"/>
  <c r="Q35" i="12" s="1"/>
  <c r="R12" i="12"/>
  <c r="X12" i="12"/>
  <c r="B13" i="12"/>
  <c r="D13" i="12" s="1"/>
  <c r="C13" i="12"/>
  <c r="E13" i="12"/>
  <c r="F13" i="12"/>
  <c r="F37" i="12" s="1"/>
  <c r="G13" i="12"/>
  <c r="H13" i="12"/>
  <c r="I13" i="12"/>
  <c r="J13" i="12"/>
  <c r="J31" i="12" s="1"/>
  <c r="K13" i="12"/>
  <c r="L13" i="12"/>
  <c r="N13" i="12"/>
  <c r="O13" i="12"/>
  <c r="E15" i="10" s="1"/>
  <c r="V13" i="12"/>
  <c r="B14" i="12"/>
  <c r="D14" i="12" s="1"/>
  <c r="C14" i="12"/>
  <c r="E14" i="12"/>
  <c r="F14" i="12"/>
  <c r="F38" i="12" s="1"/>
  <c r="G14" i="12"/>
  <c r="H14" i="12"/>
  <c r="I14" i="12"/>
  <c r="J14" i="12"/>
  <c r="J38" i="12" s="1"/>
  <c r="K14" i="12"/>
  <c r="L14" i="12"/>
  <c r="N14" i="12"/>
  <c r="P14" i="12"/>
  <c r="U14" i="12"/>
  <c r="X14" i="12"/>
  <c r="D15" i="12"/>
  <c r="E15" i="12"/>
  <c r="F15" i="12"/>
  <c r="G15" i="12"/>
  <c r="G33" i="12" s="1"/>
  <c r="H15" i="12"/>
  <c r="I15" i="12"/>
  <c r="J15" i="12"/>
  <c r="K15" i="12"/>
  <c r="K33" i="12" s="1"/>
  <c r="L15" i="12"/>
  <c r="N15" i="12"/>
  <c r="P15" i="12"/>
  <c r="V15" i="12" s="1"/>
  <c r="R15" i="12"/>
  <c r="S15" i="12"/>
  <c r="T15" i="12"/>
  <c r="U15" i="12"/>
  <c r="U33" i="12" s="1"/>
  <c r="X15" i="12"/>
  <c r="B16" i="12"/>
  <c r="C16" i="12"/>
  <c r="E16" i="12"/>
  <c r="F16" i="12"/>
  <c r="G16" i="12"/>
  <c r="H16" i="12"/>
  <c r="I16" i="12"/>
  <c r="J16" i="12"/>
  <c r="K16" i="12"/>
  <c r="L16" i="12"/>
  <c r="N16" i="12"/>
  <c r="U16" i="12"/>
  <c r="V16" i="12" s="1"/>
  <c r="B17" i="12"/>
  <c r="D17" i="12" s="1"/>
  <c r="C17" i="12"/>
  <c r="E17" i="12"/>
  <c r="F17" i="12"/>
  <c r="F33" i="12" s="1"/>
  <c r="G17" i="12"/>
  <c r="H17" i="12"/>
  <c r="I17" i="12"/>
  <c r="J17" i="12"/>
  <c r="O17" i="12" s="1"/>
  <c r="E20" i="10" s="1"/>
  <c r="K17" i="12"/>
  <c r="L17" i="12"/>
  <c r="N17" i="12"/>
  <c r="P17" i="12"/>
  <c r="U17" i="12"/>
  <c r="V17" i="12" s="1"/>
  <c r="B18" i="12"/>
  <c r="D18" i="12" s="1"/>
  <c r="E18" i="12"/>
  <c r="F18" i="12"/>
  <c r="G18" i="12"/>
  <c r="H18" i="12"/>
  <c r="I18" i="12"/>
  <c r="J18" i="12"/>
  <c r="K18" i="12"/>
  <c r="L18" i="12"/>
  <c r="N18" i="12"/>
  <c r="P18" i="12"/>
  <c r="Q18" i="12"/>
  <c r="R18" i="12"/>
  <c r="S18" i="12"/>
  <c r="T18" i="12"/>
  <c r="U18" i="12"/>
  <c r="V18" i="12"/>
  <c r="X18" i="12"/>
  <c r="B19" i="12"/>
  <c r="D19" i="12" s="1"/>
  <c r="D22" i="10" s="1"/>
  <c r="E19" i="12"/>
  <c r="F19" i="12"/>
  <c r="G19" i="12"/>
  <c r="H19" i="12"/>
  <c r="I19" i="12"/>
  <c r="J19" i="12"/>
  <c r="K19" i="12"/>
  <c r="L19" i="12"/>
  <c r="N19" i="12"/>
  <c r="P19" i="12"/>
  <c r="V19" i="12" s="1"/>
  <c r="R19" i="12"/>
  <c r="T19" i="12"/>
  <c r="X19" i="12"/>
  <c r="B20" i="12"/>
  <c r="C20" i="12"/>
  <c r="E20" i="12"/>
  <c r="F20" i="12"/>
  <c r="G20" i="12"/>
  <c r="H20" i="12"/>
  <c r="I20" i="12"/>
  <c r="J20" i="12"/>
  <c r="K20" i="12"/>
  <c r="L20" i="12"/>
  <c r="N20" i="12"/>
  <c r="V20" i="12"/>
  <c r="X20" i="12"/>
  <c r="B21" i="12"/>
  <c r="D21" i="12" s="1"/>
  <c r="E21" i="12"/>
  <c r="F21" i="12"/>
  <c r="G21" i="12"/>
  <c r="H21" i="12"/>
  <c r="I21" i="12"/>
  <c r="J21" i="12"/>
  <c r="K21" i="12"/>
  <c r="L21" i="12"/>
  <c r="N21" i="12"/>
  <c r="T21" i="12"/>
  <c r="V21" i="12" s="1"/>
  <c r="X21" i="12"/>
  <c r="B22" i="12"/>
  <c r="D22" i="12"/>
  <c r="E22" i="12"/>
  <c r="F22" i="12"/>
  <c r="G22" i="12"/>
  <c r="H22" i="12"/>
  <c r="I22" i="12"/>
  <c r="J22" i="12"/>
  <c r="O22" i="12" s="1"/>
  <c r="E25" i="10" s="1"/>
  <c r="K22" i="12"/>
  <c r="L22" i="12"/>
  <c r="L33" i="12" s="1"/>
  <c r="N22" i="12"/>
  <c r="P22" i="12"/>
  <c r="R22" i="12"/>
  <c r="U22" i="12"/>
  <c r="V22" i="12"/>
  <c r="X22" i="12"/>
  <c r="B23" i="12"/>
  <c r="D23" i="12" s="1"/>
  <c r="E23" i="12"/>
  <c r="F23" i="12"/>
  <c r="G23" i="12"/>
  <c r="H23" i="12"/>
  <c r="I23" i="12"/>
  <c r="J23" i="12"/>
  <c r="K23" i="12"/>
  <c r="L23" i="12"/>
  <c r="N23" i="12"/>
  <c r="V23" i="12"/>
  <c r="X23" i="12"/>
  <c r="B24" i="12"/>
  <c r="D24" i="12" s="1"/>
  <c r="D27" i="10" s="1"/>
  <c r="E24" i="12"/>
  <c r="F24" i="12"/>
  <c r="G24" i="12"/>
  <c r="H24" i="12"/>
  <c r="I24" i="12"/>
  <c r="J24" i="12"/>
  <c r="K24" i="12"/>
  <c r="L24" i="12"/>
  <c r="N24" i="12"/>
  <c r="P24" i="12"/>
  <c r="V24" i="12" s="1"/>
  <c r="R24" i="12"/>
  <c r="U24" i="12"/>
  <c r="U35" i="12" s="1"/>
  <c r="X24" i="12"/>
  <c r="B25" i="12"/>
  <c r="D25" i="12"/>
  <c r="E25" i="12"/>
  <c r="F25" i="12"/>
  <c r="G25" i="12"/>
  <c r="H25" i="12"/>
  <c r="O25" i="12" s="1"/>
  <c r="E28" i="10" s="1"/>
  <c r="I25" i="12"/>
  <c r="J25" i="12"/>
  <c r="K25" i="12"/>
  <c r="L25" i="12"/>
  <c r="N25" i="12"/>
  <c r="P25" i="12"/>
  <c r="R25" i="12"/>
  <c r="V25" i="12" s="1"/>
  <c r="T25" i="12"/>
  <c r="U25" i="12"/>
  <c r="X25" i="12"/>
  <c r="B26" i="12"/>
  <c r="C26" i="12"/>
  <c r="D26" i="12" s="1"/>
  <c r="D29" i="10" s="1"/>
  <c r="E26" i="12"/>
  <c r="F26" i="12"/>
  <c r="G26" i="12"/>
  <c r="H26" i="12"/>
  <c r="I26" i="12"/>
  <c r="J26" i="12"/>
  <c r="K26" i="12"/>
  <c r="L26" i="12"/>
  <c r="N26" i="12"/>
  <c r="Q26" i="12"/>
  <c r="R26" i="12"/>
  <c r="T26" i="12"/>
  <c r="B27" i="12"/>
  <c r="D27" i="12" s="1"/>
  <c r="E27" i="12"/>
  <c r="F27" i="12"/>
  <c r="G27" i="12"/>
  <c r="H27" i="12"/>
  <c r="I27" i="12"/>
  <c r="J27" i="12"/>
  <c r="K27" i="12"/>
  <c r="L27" i="12"/>
  <c r="N27" i="12"/>
  <c r="R27" i="12"/>
  <c r="U27" i="12"/>
  <c r="V27" i="12"/>
  <c r="B28" i="12"/>
  <c r="D28" i="12"/>
  <c r="E28" i="12"/>
  <c r="F28" i="12"/>
  <c r="G28" i="12"/>
  <c r="H28" i="12"/>
  <c r="O28" i="12" s="1"/>
  <c r="E31" i="10" s="1"/>
  <c r="I28" i="12"/>
  <c r="J28" i="12"/>
  <c r="K28" i="12"/>
  <c r="L28" i="12"/>
  <c r="N28" i="12"/>
  <c r="P28" i="12"/>
  <c r="Q28" i="12"/>
  <c r="V28" i="12" s="1"/>
  <c r="R28" i="12"/>
  <c r="U28" i="12"/>
  <c r="X28" i="12"/>
  <c r="B29" i="12"/>
  <c r="C29" i="12"/>
  <c r="E29" i="12"/>
  <c r="F29" i="12"/>
  <c r="G29" i="12"/>
  <c r="H29" i="12"/>
  <c r="I29" i="12"/>
  <c r="J29" i="12"/>
  <c r="K29" i="12"/>
  <c r="L29" i="12"/>
  <c r="N29" i="12"/>
  <c r="V29" i="12"/>
  <c r="B30" i="12"/>
  <c r="C30" i="12"/>
  <c r="C36" i="12" s="1"/>
  <c r="E30" i="12"/>
  <c r="F30" i="12"/>
  <c r="G30" i="12"/>
  <c r="G36" i="12" s="1"/>
  <c r="H30" i="12"/>
  <c r="I30" i="12"/>
  <c r="I36" i="12" s="1"/>
  <c r="J30" i="12"/>
  <c r="K30" i="12"/>
  <c r="K36" i="12" s="1"/>
  <c r="L30" i="12"/>
  <c r="N30" i="12"/>
  <c r="P30" i="12"/>
  <c r="V30" i="12" s="1"/>
  <c r="L31" i="12"/>
  <c r="M31" i="12"/>
  <c r="R31" i="12"/>
  <c r="X31" i="12"/>
  <c r="O35" i="10" s="1"/>
  <c r="B33" i="12"/>
  <c r="H33" i="12"/>
  <c r="J33" i="12"/>
  <c r="M33" i="12"/>
  <c r="N33" i="12"/>
  <c r="P33" i="12"/>
  <c r="Q33" i="12"/>
  <c r="R33" i="12"/>
  <c r="T33" i="12"/>
  <c r="V33" i="12"/>
  <c r="X33" i="12"/>
  <c r="B34" i="12"/>
  <c r="F34" i="12"/>
  <c r="J34" i="12"/>
  <c r="M34" i="12"/>
  <c r="R34" i="12"/>
  <c r="S34" i="12"/>
  <c r="X34" i="12"/>
  <c r="B35" i="12"/>
  <c r="C35" i="12"/>
  <c r="F35" i="12"/>
  <c r="H35" i="12"/>
  <c r="J35" i="12"/>
  <c r="M35" i="12"/>
  <c r="N35" i="12"/>
  <c r="S35" i="12"/>
  <c r="T35" i="12"/>
  <c r="B36" i="12"/>
  <c r="J36" i="12"/>
  <c r="L36" i="12"/>
  <c r="M36" i="12"/>
  <c r="P36" i="12"/>
  <c r="R36" i="12"/>
  <c r="S36" i="12"/>
  <c r="T36" i="12"/>
  <c r="X36" i="12"/>
  <c r="H37" i="12"/>
  <c r="L37" i="12"/>
  <c r="M37" i="12"/>
  <c r="N37" i="12"/>
  <c r="P37" i="12"/>
  <c r="Q37" i="12"/>
  <c r="R37" i="12"/>
  <c r="S37" i="12"/>
  <c r="U37" i="12"/>
  <c r="X37" i="12"/>
  <c r="C38" i="12"/>
  <c r="E38" i="12"/>
  <c r="G38" i="12"/>
  <c r="H38" i="12"/>
  <c r="I38" i="12"/>
  <c r="K38" i="12"/>
  <c r="L38" i="12"/>
  <c r="M38" i="12"/>
  <c r="N38" i="12"/>
  <c r="P38" i="12"/>
  <c r="Q38" i="12"/>
  <c r="R38" i="12"/>
  <c r="S38" i="12"/>
  <c r="T38" i="12"/>
  <c r="X38" i="12"/>
  <c r="M39" i="12"/>
  <c r="H6" i="10"/>
  <c r="I6" i="10"/>
  <c r="J6" i="10"/>
  <c r="O6" i="10"/>
  <c r="D7" i="10"/>
  <c r="H7" i="10"/>
  <c r="J7" i="10" s="1"/>
  <c r="I7" i="10"/>
  <c r="L7" i="10"/>
  <c r="O7" i="10"/>
  <c r="H8" i="10"/>
  <c r="J8" i="10" s="1"/>
  <c r="I8" i="10"/>
  <c r="O8" i="10"/>
  <c r="H9" i="10"/>
  <c r="I9" i="10"/>
  <c r="I40" i="10" s="1"/>
  <c r="O9" i="10"/>
  <c r="H10" i="10"/>
  <c r="J10" i="10" s="1"/>
  <c r="I10" i="10"/>
  <c r="O10" i="10"/>
  <c r="H11" i="10"/>
  <c r="I11" i="10"/>
  <c r="J11" i="10" s="1"/>
  <c r="O11" i="10"/>
  <c r="H12" i="10"/>
  <c r="I12" i="10"/>
  <c r="J12" i="10"/>
  <c r="O12" i="10"/>
  <c r="H13" i="10"/>
  <c r="J13" i="10" s="1"/>
  <c r="I13" i="10"/>
  <c r="O13" i="10"/>
  <c r="H14" i="10"/>
  <c r="J14" i="10" s="1"/>
  <c r="I14" i="10"/>
  <c r="H15" i="10"/>
  <c r="I15" i="10"/>
  <c r="I41" i="10" s="1"/>
  <c r="O15" i="10"/>
  <c r="H16" i="10"/>
  <c r="I16" i="10"/>
  <c r="J16" i="10"/>
  <c r="J42" i="10" s="1"/>
  <c r="O16" i="10"/>
  <c r="D17" i="10"/>
  <c r="F17" i="10" s="1"/>
  <c r="D18" i="10"/>
  <c r="H18" i="10"/>
  <c r="I18" i="10"/>
  <c r="J18" i="10" s="1"/>
  <c r="O18" i="10"/>
  <c r="H19" i="10"/>
  <c r="J19" i="10" s="1"/>
  <c r="I19" i="10"/>
  <c r="O19" i="10"/>
  <c r="H20" i="10"/>
  <c r="J20" i="10" s="1"/>
  <c r="I20" i="10"/>
  <c r="O20" i="10"/>
  <c r="H21" i="10"/>
  <c r="I21" i="10"/>
  <c r="J21" i="10" s="1"/>
  <c r="O21" i="10"/>
  <c r="H22" i="10"/>
  <c r="I22" i="10"/>
  <c r="J22" i="10"/>
  <c r="O22" i="10"/>
  <c r="H23" i="10"/>
  <c r="I23" i="10"/>
  <c r="J23" i="10"/>
  <c r="K23" i="10"/>
  <c r="O23" i="10"/>
  <c r="H24" i="10"/>
  <c r="J24" i="10" s="1"/>
  <c r="I24" i="10"/>
  <c r="O24" i="10"/>
  <c r="D25" i="10"/>
  <c r="H25" i="10"/>
  <c r="I25" i="10"/>
  <c r="I37" i="10" s="1"/>
  <c r="O25" i="10"/>
  <c r="H26" i="10"/>
  <c r="I26" i="10"/>
  <c r="J26" i="10"/>
  <c r="K26" i="10"/>
  <c r="H27" i="10"/>
  <c r="K27" i="10" s="1"/>
  <c r="I27" i="10"/>
  <c r="J27" i="10"/>
  <c r="O27" i="10"/>
  <c r="D28" i="10"/>
  <c r="F28" i="10" s="1"/>
  <c r="H28" i="10"/>
  <c r="J28" i="10" s="1"/>
  <c r="I28" i="10"/>
  <c r="O28" i="10"/>
  <c r="H29" i="10"/>
  <c r="K29" i="10" s="1"/>
  <c r="I29" i="10"/>
  <c r="J29" i="10"/>
  <c r="O29" i="10"/>
  <c r="H30" i="10"/>
  <c r="I30" i="10"/>
  <c r="J30" i="10" s="1"/>
  <c r="O30" i="10"/>
  <c r="H31" i="10"/>
  <c r="J31" i="10" s="1"/>
  <c r="I31" i="10"/>
  <c r="O31" i="10"/>
  <c r="H32" i="10"/>
  <c r="J32" i="10" s="1"/>
  <c r="I32" i="10"/>
  <c r="O32" i="10"/>
  <c r="H33" i="10"/>
  <c r="K33" i="10" s="1"/>
  <c r="I33" i="10"/>
  <c r="J33" i="10"/>
  <c r="O33" i="10"/>
  <c r="H35" i="10"/>
  <c r="I35" i="10"/>
  <c r="J35" i="10" s="1"/>
  <c r="B37" i="10"/>
  <c r="B38" i="10"/>
  <c r="H38" i="10"/>
  <c r="I38" i="10"/>
  <c r="B39" i="10"/>
  <c r="I39" i="10"/>
  <c r="B40" i="10"/>
  <c r="B41" i="10"/>
  <c r="B42" i="10"/>
  <c r="H42" i="10"/>
  <c r="K42" i="10" s="1"/>
  <c r="I42" i="10"/>
  <c r="D45" i="9"/>
  <c r="X44" i="9"/>
  <c r="W28" i="12" l="1"/>
  <c r="Y28" i="12" s="1"/>
  <c r="D20" i="10"/>
  <c r="F20" i="10" s="1"/>
  <c r="W17" i="12"/>
  <c r="Y17" i="12" s="1"/>
  <c r="L39" i="12"/>
  <c r="F39" i="12"/>
  <c r="E14" i="10"/>
  <c r="N39" i="12"/>
  <c r="R39" i="12"/>
  <c r="W14" i="12"/>
  <c r="D16" i="10"/>
  <c r="D38" i="12"/>
  <c r="J39" i="12"/>
  <c r="L29" i="10"/>
  <c r="W25" i="12"/>
  <c r="Y25" i="12" s="1"/>
  <c r="W13" i="12"/>
  <c r="Y13" i="12" s="1"/>
  <c r="D15" i="10"/>
  <c r="L15" i="10" s="1"/>
  <c r="E11" i="10"/>
  <c r="W9" i="12"/>
  <c r="E6" i="10"/>
  <c r="B39" i="12"/>
  <c r="O21" i="12"/>
  <c r="E24" i="10" s="1"/>
  <c r="D14" i="10"/>
  <c r="I34" i="12"/>
  <c r="M31" i="10"/>
  <c r="O29" i="12"/>
  <c r="E32" i="10" s="1"/>
  <c r="O23" i="12"/>
  <c r="E26" i="10" s="1"/>
  <c r="K35" i="12"/>
  <c r="U39" i="12"/>
  <c r="O14" i="12"/>
  <c r="V10" i="12"/>
  <c r="D8" i="12"/>
  <c r="C34" i="12"/>
  <c r="O6" i="12"/>
  <c r="E31" i="12"/>
  <c r="E37" i="12"/>
  <c r="D6" i="10"/>
  <c r="H36" i="12"/>
  <c r="R35" i="12"/>
  <c r="D35" i="12"/>
  <c r="H31" i="12"/>
  <c r="D31" i="10"/>
  <c r="F31" i="10" s="1"/>
  <c r="D30" i="10"/>
  <c r="D24" i="10"/>
  <c r="F24" i="10" s="1"/>
  <c r="M24" i="10" s="1"/>
  <c r="B38" i="12"/>
  <c r="T37" i="12"/>
  <c r="B37" i="12"/>
  <c r="P35" i="12"/>
  <c r="T34" i="12"/>
  <c r="H34" i="12"/>
  <c r="H39" i="12" s="1"/>
  <c r="T31" i="12"/>
  <c r="O27" i="12"/>
  <c r="E30" i="10" s="1"/>
  <c r="O26" i="10"/>
  <c r="I35" i="12"/>
  <c r="O18" i="12"/>
  <c r="E21" i="10" s="1"/>
  <c r="F21" i="10" s="1"/>
  <c r="G21" i="10" s="1"/>
  <c r="E35" i="12"/>
  <c r="O16" i="12"/>
  <c r="E19" i="10" s="1"/>
  <c r="S31" i="12"/>
  <c r="S33" i="12"/>
  <c r="S39" i="12" s="1"/>
  <c r="V14" i="12"/>
  <c r="V38" i="12" s="1"/>
  <c r="U38" i="12"/>
  <c r="W11" i="12"/>
  <c r="Y11" i="12" s="1"/>
  <c r="L12" i="10"/>
  <c r="V8" i="12"/>
  <c r="V34" i="12" s="1"/>
  <c r="K31" i="12"/>
  <c r="K37" i="12"/>
  <c r="G31" i="12"/>
  <c r="G37" i="12"/>
  <c r="W4" i="12"/>
  <c r="O30" i="12"/>
  <c r="E33" i="10" s="1"/>
  <c r="E36" i="12"/>
  <c r="V26" i="12"/>
  <c r="Q34" i="12"/>
  <c r="Q39" i="12" s="1"/>
  <c r="O20" i="12"/>
  <c r="E23" i="10" s="1"/>
  <c r="D21" i="10"/>
  <c r="L21" i="10" s="1"/>
  <c r="F13" i="10"/>
  <c r="G13" i="10" s="1"/>
  <c r="L13" i="10"/>
  <c r="O8" i="12"/>
  <c r="E10" i="10" s="1"/>
  <c r="E34" i="12"/>
  <c r="V7" i="12"/>
  <c r="V36" i="12" s="1"/>
  <c r="Q31" i="12"/>
  <c r="Q36" i="12"/>
  <c r="P31" i="12"/>
  <c r="B31" i="12"/>
  <c r="O26" i="12"/>
  <c r="O24" i="12"/>
  <c r="O19" i="12"/>
  <c r="G35" i="12"/>
  <c r="G39" i="12" s="1"/>
  <c r="D16" i="12"/>
  <c r="O14" i="10"/>
  <c r="O7" i="12"/>
  <c r="I31" i="12"/>
  <c r="I37" i="12"/>
  <c r="E7" i="10"/>
  <c r="F7" i="10" s="1"/>
  <c r="M28" i="10"/>
  <c r="M20" i="10"/>
  <c r="X35" i="12"/>
  <c r="X39" i="12" s="1"/>
  <c r="P34" i="12"/>
  <c r="P39" i="12" s="1"/>
  <c r="D30" i="12"/>
  <c r="D29" i="12"/>
  <c r="C33" i="12"/>
  <c r="W23" i="12"/>
  <c r="Y23" i="12" s="1"/>
  <c r="D26" i="10"/>
  <c r="W22" i="12"/>
  <c r="Y22" i="12" s="1"/>
  <c r="D20" i="12"/>
  <c r="L22" i="10"/>
  <c r="I33" i="12"/>
  <c r="I39" i="12" s="1"/>
  <c r="O15" i="12"/>
  <c r="E33" i="12"/>
  <c r="V12" i="12"/>
  <c r="V35" i="12" s="1"/>
  <c r="O10" i="12"/>
  <c r="K34" i="12"/>
  <c r="K39" i="12" s="1"/>
  <c r="G34" i="12"/>
  <c r="U31" i="12"/>
  <c r="U36" i="12"/>
  <c r="C31" i="12"/>
  <c r="C37" i="12"/>
  <c r="D6" i="12"/>
  <c r="W5" i="12"/>
  <c r="Y5" i="12" s="1"/>
  <c r="K19" i="10"/>
  <c r="K18" i="10"/>
  <c r="J39" i="10"/>
  <c r="K32" i="10"/>
  <c r="K21" i="10"/>
  <c r="K11" i="10"/>
  <c r="K35" i="10"/>
  <c r="K10" i="10"/>
  <c r="K7" i="10"/>
  <c r="K30" i="10"/>
  <c r="M13" i="10"/>
  <c r="K13" i="10"/>
  <c r="J38" i="10"/>
  <c r="H41" i="10"/>
  <c r="H37" i="10"/>
  <c r="J25" i="10"/>
  <c r="K25" i="10" s="1"/>
  <c r="F25" i="10"/>
  <c r="K22" i="10"/>
  <c r="K16" i="10"/>
  <c r="J15" i="10"/>
  <c r="F15" i="10"/>
  <c r="K12" i="10"/>
  <c r="J9" i="10"/>
  <c r="K9" i="10" s="1"/>
  <c r="K6" i="10"/>
  <c r="L31" i="10"/>
  <c r="L20" i="10"/>
  <c r="H39" i="10"/>
  <c r="D39" i="10"/>
  <c r="K38" i="10"/>
  <c r="K31" i="10"/>
  <c r="G31" i="10"/>
  <c r="K28" i="10"/>
  <c r="G28" i="10"/>
  <c r="K24" i="10"/>
  <c r="K20" i="10"/>
  <c r="G20" i="10"/>
  <c r="K14" i="10"/>
  <c r="K8" i="10"/>
  <c r="H40" i="10"/>
  <c r="G7" i="10" l="1"/>
  <c r="M7" i="10"/>
  <c r="V39" i="12"/>
  <c r="O33" i="12"/>
  <c r="W15" i="12"/>
  <c r="E18" i="10"/>
  <c r="D42" i="10"/>
  <c r="L16" i="10"/>
  <c r="L24" i="10"/>
  <c r="E12" i="10"/>
  <c r="F12" i="10" s="1"/>
  <c r="W10" i="12"/>
  <c r="Y10" i="12" s="1"/>
  <c r="Y4" i="12"/>
  <c r="T39" i="12"/>
  <c r="V31" i="12"/>
  <c r="D10" i="10"/>
  <c r="F10" i="10" s="1"/>
  <c r="W8" i="12"/>
  <c r="Y8" i="12" s="1"/>
  <c r="F11" i="10"/>
  <c r="W38" i="12"/>
  <c r="Y14" i="12"/>
  <c r="Y38" i="12" s="1"/>
  <c r="W6" i="12"/>
  <c r="D37" i="12"/>
  <c r="D8" i="10"/>
  <c r="D31" i="12"/>
  <c r="D35" i="10" s="1"/>
  <c r="W29" i="12"/>
  <c r="Y29" i="12" s="1"/>
  <c r="D32" i="10"/>
  <c r="E27" i="10"/>
  <c r="F27" i="10" s="1"/>
  <c r="W24" i="12"/>
  <c r="Y24" i="12" s="1"/>
  <c r="O31" i="12"/>
  <c r="E35" i="10" s="1"/>
  <c r="F14" i="10"/>
  <c r="O34" i="12"/>
  <c r="O35" i="12"/>
  <c r="W21" i="12"/>
  <c r="Y21" i="12" s="1"/>
  <c r="L14" i="10"/>
  <c r="M21" i="10"/>
  <c r="E39" i="12"/>
  <c r="F26" i="10"/>
  <c r="G26" i="10" s="1"/>
  <c r="D36" i="12"/>
  <c r="W30" i="12"/>
  <c r="Y30" i="12" s="1"/>
  <c r="D33" i="10"/>
  <c r="W16" i="12"/>
  <c r="Y16" i="12" s="1"/>
  <c r="D19" i="10"/>
  <c r="E29" i="10"/>
  <c r="F29" i="10" s="1"/>
  <c r="W26" i="12"/>
  <c r="Y26" i="12" s="1"/>
  <c r="W18" i="12"/>
  <c r="Y18" i="12" s="1"/>
  <c r="O37" i="12"/>
  <c r="E8" i="10"/>
  <c r="E41" i="10" s="1"/>
  <c r="O38" i="12"/>
  <c r="E16" i="10"/>
  <c r="E42" i="10" s="1"/>
  <c r="W12" i="12"/>
  <c r="Y12" i="12" s="1"/>
  <c r="W27" i="12"/>
  <c r="Y27" i="12" s="1"/>
  <c r="D33" i="12"/>
  <c r="D39" i="12" s="1"/>
  <c r="G25" i="10"/>
  <c r="W20" i="12"/>
  <c r="Y20" i="12" s="1"/>
  <c r="D23" i="10"/>
  <c r="O36" i="12"/>
  <c r="E9" i="10"/>
  <c r="W7" i="12"/>
  <c r="Y9" i="12"/>
  <c r="Y35" i="12" s="1"/>
  <c r="W35" i="12"/>
  <c r="D34" i="12"/>
  <c r="C39" i="12"/>
  <c r="E22" i="10"/>
  <c r="F22" i="10" s="1"/>
  <c r="W19" i="12"/>
  <c r="Y19" i="12" s="1"/>
  <c r="L30" i="10"/>
  <c r="F30" i="10"/>
  <c r="M30" i="10" s="1"/>
  <c r="G30" i="10"/>
  <c r="L6" i="10"/>
  <c r="F6" i="10"/>
  <c r="G24" i="10"/>
  <c r="K40" i="10"/>
  <c r="G15" i="10"/>
  <c r="K15" i="10"/>
  <c r="J41" i="10"/>
  <c r="M15" i="10"/>
  <c r="J40" i="10"/>
  <c r="M25" i="10"/>
  <c r="J37" i="10"/>
  <c r="K39" i="10"/>
  <c r="L39" i="10"/>
  <c r="G22" i="10" l="1"/>
  <c r="M22" i="10"/>
  <c r="F33" i="10"/>
  <c r="M33" i="10" s="1"/>
  <c r="L33" i="10"/>
  <c r="D40" i="10"/>
  <c r="F35" i="10"/>
  <c r="N44" i="9"/>
  <c r="W37" i="12"/>
  <c r="Y6" i="12"/>
  <c r="Y37" i="12" s="1"/>
  <c r="E39" i="10"/>
  <c r="G10" i="10"/>
  <c r="M10" i="10"/>
  <c r="W34" i="12"/>
  <c r="L42" i="10"/>
  <c r="D38" i="10"/>
  <c r="L38" i="10" s="1"/>
  <c r="F23" i="10"/>
  <c r="M23" i="10" s="1"/>
  <c r="L23" i="10"/>
  <c r="G29" i="10"/>
  <c r="M29" i="10"/>
  <c r="N43" i="9"/>
  <c r="N45" i="9" s="1"/>
  <c r="L35" i="10"/>
  <c r="G11" i="10"/>
  <c r="M11" i="10"/>
  <c r="F39" i="10"/>
  <c r="W31" i="12"/>
  <c r="F18" i="10"/>
  <c r="E37" i="10"/>
  <c r="M6" i="10"/>
  <c r="F38" i="10"/>
  <c r="W36" i="12"/>
  <c r="Y7" i="12"/>
  <c r="Y36" i="12" s="1"/>
  <c r="F19" i="10"/>
  <c r="L19" i="10"/>
  <c r="M27" i="10"/>
  <c r="G27" i="10"/>
  <c r="F8" i="10"/>
  <c r="G8" i="10" s="1"/>
  <c r="D41" i="10"/>
  <c r="L8" i="10"/>
  <c r="E38" i="10"/>
  <c r="W33" i="12"/>
  <c r="W39" i="12" s="1"/>
  <c r="Y15" i="12"/>
  <c r="Y33" i="12" s="1"/>
  <c r="G6" i="10"/>
  <c r="E40" i="10"/>
  <c r="F9" i="10"/>
  <c r="M14" i="10"/>
  <c r="G14" i="10"/>
  <c r="F32" i="10"/>
  <c r="L32" i="10"/>
  <c r="D37" i="10"/>
  <c r="Y34" i="12"/>
  <c r="G12" i="10"/>
  <c r="M12" i="10"/>
  <c r="F16" i="10"/>
  <c r="O39" i="12"/>
  <c r="K37" i="10"/>
  <c r="K41" i="10"/>
  <c r="F40" i="10" l="1"/>
  <c r="M40" i="10" s="1"/>
  <c r="G9" i="10"/>
  <c r="M9" i="10"/>
  <c r="L41" i="10"/>
  <c r="G38" i="10"/>
  <c r="M38" i="10"/>
  <c r="G40" i="10"/>
  <c r="L40" i="10"/>
  <c r="G19" i="10"/>
  <c r="M19" i="10"/>
  <c r="L37" i="10"/>
  <c r="Y39" i="12"/>
  <c r="G39" i="10"/>
  <c r="M39" i="10"/>
  <c r="G35" i="10"/>
  <c r="M35" i="10"/>
  <c r="G33" i="10"/>
  <c r="G32" i="10"/>
  <c r="M32" i="10"/>
  <c r="M8" i="10"/>
  <c r="F41" i="10"/>
  <c r="M41" i="10" s="1"/>
  <c r="G18" i="10"/>
  <c r="M18" i="10"/>
  <c r="F37" i="10"/>
  <c r="M37" i="10" s="1"/>
  <c r="F42" i="10"/>
  <c r="M16" i="10"/>
  <c r="G16" i="10"/>
  <c r="Y31" i="12"/>
  <c r="G23" i="10"/>
  <c r="M42" i="10" l="1"/>
  <c r="G42" i="10"/>
  <c r="G37" i="10"/>
  <c r="G41" i="10"/>
  <c r="X43" i="9" l="1"/>
  <c r="X45" i="9" s="1"/>
</calcChain>
</file>

<file path=xl/sharedStrings.xml><?xml version="1.0" encoding="utf-8"?>
<sst xmlns="http://schemas.openxmlformats.org/spreadsheetml/2006/main" count="153" uniqueCount="92">
  <si>
    <t>Soros:</t>
  </si>
  <si>
    <t>Other:</t>
  </si>
  <si>
    <t>Total:</t>
  </si>
  <si>
    <t>2013 In-kind contributions*</t>
  </si>
  <si>
    <t>Country</t>
  </si>
  <si>
    <t>Total NGO Income</t>
  </si>
  <si>
    <t>% Soros Funds</t>
  </si>
  <si>
    <t>Soros Funds</t>
  </si>
  <si>
    <t>Other Income</t>
  </si>
  <si>
    <t>Albania</t>
  </si>
  <si>
    <t>Armenia</t>
  </si>
  <si>
    <t>Azerbaijan</t>
  </si>
  <si>
    <t>Belarus</t>
  </si>
  <si>
    <t>Bosnia</t>
  </si>
  <si>
    <t>Bulgaria</t>
  </si>
  <si>
    <t>Croatia</t>
  </si>
  <si>
    <t>Czech</t>
  </si>
  <si>
    <t>Estonia</t>
  </si>
  <si>
    <t>Georgia</t>
  </si>
  <si>
    <t>Haiti</t>
  </si>
  <si>
    <t>Hungary</t>
  </si>
  <si>
    <t>Kazakhstan</t>
  </si>
  <si>
    <t>Kosovo</t>
  </si>
  <si>
    <t>Kyrgyzstan</t>
  </si>
  <si>
    <t>Latvia</t>
  </si>
  <si>
    <t>Lithuania</t>
  </si>
  <si>
    <t>Macedonia</t>
  </si>
  <si>
    <t>Moldova</t>
  </si>
  <si>
    <t>Mongolia</t>
  </si>
  <si>
    <t>Montenegro</t>
  </si>
  <si>
    <t>Romania</t>
  </si>
  <si>
    <t>Russia</t>
  </si>
  <si>
    <t>Serbia</t>
  </si>
  <si>
    <t>Slovakia</t>
  </si>
  <si>
    <t>Slovenia</t>
  </si>
  <si>
    <t>Tajikistan</t>
  </si>
  <si>
    <t>Ukraine</t>
  </si>
  <si>
    <t>Uzbekistan</t>
  </si>
  <si>
    <t>Regions</t>
  </si>
  <si>
    <r>
      <t>Central Asia</t>
    </r>
    <r>
      <rPr>
        <sz val="11"/>
        <color theme="1"/>
        <rFont val="Calibri"/>
        <family val="2"/>
        <scheme val="minor"/>
      </rPr>
      <t xml:space="preserve"> </t>
    </r>
  </si>
  <si>
    <t>South East Europe</t>
  </si>
  <si>
    <r>
      <t>Accession</t>
    </r>
    <r>
      <rPr>
        <sz val="11"/>
        <color theme="1"/>
        <rFont val="Calibri"/>
        <family val="2"/>
        <scheme val="minor"/>
      </rPr>
      <t xml:space="preserve"> </t>
    </r>
  </si>
  <si>
    <r>
      <t>Eastern Europe</t>
    </r>
    <r>
      <rPr>
        <sz val="11"/>
        <color theme="1"/>
        <rFont val="Calibri"/>
        <family val="2"/>
        <scheme val="minor"/>
      </rPr>
      <t xml:space="preserve"> </t>
    </r>
  </si>
  <si>
    <t>Caucasus</t>
  </si>
  <si>
    <t>Latin &amp; South America</t>
  </si>
  <si>
    <t>* In kind contributions include direct renovation costs, free training/office space, additional teacher assistant salaries, extra classroom materials.</t>
  </si>
  <si>
    <r>
      <t>Central Asia</t>
    </r>
    <r>
      <rPr>
        <sz val="11"/>
        <color theme="1"/>
        <rFont val="Calibri"/>
        <family val="2"/>
        <scheme val="minor"/>
      </rPr>
      <t>: Kazakhstan, Kyrgyzstan, Mongolia, Tajikistan, Uzbekistan</t>
    </r>
  </si>
  <si>
    <r>
      <t>Eastern Europe</t>
    </r>
    <r>
      <rPr>
        <sz val="11"/>
        <color theme="1"/>
        <rFont val="Calibri"/>
        <family val="2"/>
        <scheme val="minor"/>
      </rPr>
      <t xml:space="preserve">: Belarus, Moldova, Russia, Ukraine </t>
    </r>
  </si>
  <si>
    <r>
      <t>South East Europe</t>
    </r>
    <r>
      <rPr>
        <sz val="11"/>
        <color theme="1"/>
        <rFont val="Calibri"/>
        <family val="2"/>
        <scheme val="minor"/>
      </rPr>
      <t>: Albania, Bosnia, Croatia, Kosovo, Macedonia, Montenegro, Serbia</t>
    </r>
  </si>
  <si>
    <r>
      <t>Caucasus</t>
    </r>
    <r>
      <rPr>
        <sz val="11"/>
        <color theme="1"/>
        <rFont val="Calibri"/>
        <family val="2"/>
        <scheme val="minor"/>
      </rPr>
      <t>: Armenia, Azerbaijan, Georgia</t>
    </r>
  </si>
  <si>
    <r>
      <t>Accession:</t>
    </r>
    <r>
      <rPr>
        <sz val="11"/>
        <color theme="1"/>
        <rFont val="Calibri"/>
        <family val="2"/>
        <scheme val="minor"/>
      </rPr>
      <t xml:space="preserve"> Bulgaria, Czech Republic, Estonia, Hungary, Latvia, Lithuania, Romania, Slovakia, Slovenia</t>
    </r>
  </si>
  <si>
    <r>
      <t>Latin &amp; South America</t>
    </r>
    <r>
      <rPr>
        <sz val="11"/>
        <color theme="1"/>
        <rFont val="Calibri"/>
        <family val="2"/>
        <scheme val="minor"/>
      </rPr>
      <t>: Haiti</t>
    </r>
  </si>
  <si>
    <t>Outside Funding</t>
  </si>
  <si>
    <t>Earned Income</t>
  </si>
  <si>
    <t>In-kind Contributions</t>
  </si>
  <si>
    <t>OSI</t>
  </si>
  <si>
    <t>NF</t>
  </si>
  <si>
    <t>Sub-Total</t>
  </si>
  <si>
    <t>ISSA</t>
  </si>
  <si>
    <t>European Union</t>
  </si>
  <si>
    <t>Multi-lateral Organization</t>
  </si>
  <si>
    <t>Bi-lateral Funder</t>
  </si>
  <si>
    <t>Local and National Government</t>
  </si>
  <si>
    <t>Foundation</t>
  </si>
  <si>
    <t>International NGO</t>
  </si>
  <si>
    <t>Business/
Corporation</t>
  </si>
  <si>
    <t>Current Grants for 2012</t>
  </si>
  <si>
    <t>Other</t>
  </si>
  <si>
    <t>Publications</t>
  </si>
  <si>
    <t>Membership</t>
  </si>
  <si>
    <t>Training</t>
  </si>
  <si>
    <t>Journal</t>
  </si>
  <si>
    <t>Consulting</t>
  </si>
  <si>
    <t>TOTAL</t>
  </si>
  <si>
    <t>Total</t>
  </si>
  <si>
    <t>Central Asia</t>
  </si>
  <si>
    <t>Accession</t>
  </si>
  <si>
    <t>Eastern Europe</t>
  </si>
  <si>
    <t xml:space="preserve">Latin&amp; South America </t>
  </si>
  <si>
    <t>2013 Summary</t>
  </si>
  <si>
    <t>2013 Step by Step NGO Sources of Income</t>
  </si>
  <si>
    <r>
      <t>South East Europe</t>
    </r>
    <r>
      <rPr>
        <sz val="11"/>
        <color theme="1"/>
        <rFont val="Calibri"/>
        <family val="2"/>
        <scheme val="minor"/>
      </rPr>
      <t xml:space="preserve"> </t>
    </r>
  </si>
  <si>
    <r>
      <t>Central Asia</t>
    </r>
    <r>
      <rPr>
        <sz val="11"/>
        <color theme="1"/>
        <rFont val="Calibri"/>
        <family val="2"/>
        <scheme val="minor"/>
      </rPr>
      <t>: Kazakhstan, Kyrgyzstan, Mongolia, Tajikistan</t>
    </r>
  </si>
  <si>
    <r>
      <t>Caucusus</t>
    </r>
    <r>
      <rPr>
        <sz val="11"/>
        <color theme="1"/>
        <rFont val="Calibri"/>
        <family val="2"/>
        <scheme val="minor"/>
      </rPr>
      <t>: Armenia, Azerbaijan, Georgia</t>
    </r>
  </si>
  <si>
    <r>
      <t>Accession</t>
    </r>
    <r>
      <rPr>
        <sz val="11"/>
        <color theme="1"/>
        <rFont val="Calibri"/>
        <family val="2"/>
        <scheme val="minor"/>
      </rPr>
      <t>: Bulgaria, Czech Republic, Estonia, Latvia, Lithuania, Romania, Slovakia, Slovenia</t>
    </r>
  </si>
  <si>
    <t>Step by Step NGO Program Contribution Sources 2012-2014</t>
  </si>
  <si>
    <t>% change in Budgets, 2012-2013</t>
  </si>
  <si>
    <t>% change in Soros funding 2012-2013</t>
  </si>
  <si>
    <t>Analysis of OSF Funds to Step by Step NGOs 2012-2014</t>
  </si>
  <si>
    <t xml:space="preserve">                                                 Step by Step NGOs Funding Sources by Region 2013</t>
  </si>
  <si>
    <t>OSF Funding Sources for SbS NGOs for 2012-2014 (w/out Disability or Roma grants)</t>
  </si>
  <si>
    <t>Step by Step 2013 Funding Sources by Region (w/out ECP Roma or Disability Grants)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</si>
</sst>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sz val="28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28"/>
      <name val="Arial"/>
      <family val="2"/>
    </font>
    <font>
      <b/>
      <sz val="2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</cellStyleXfs>
  <cellXfs count="139">
    <xf numFmtId="0" fontId="0" fillId="0" borderId="0" xfId="0"/>
    <xf numFmtId="0" fontId="8" fillId="0" borderId="0" xfId="2" applyFill="1"/>
    <xf numFmtId="0" fontId="6" fillId="0" borderId="1" xfId="2" applyFont="1" applyFill="1" applyBorder="1"/>
    <xf numFmtId="0" fontId="7" fillId="0" borderId="3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/>
    </xf>
    <xf numFmtId="0" fontId="5" fillId="0" borderId="5" xfId="2" applyFont="1" applyFill="1" applyBorder="1"/>
    <xf numFmtId="0" fontId="5" fillId="2" borderId="7" xfId="2" applyFont="1" applyFill="1" applyBorder="1" applyAlignment="1">
      <alignment horizontal="right"/>
    </xf>
    <xf numFmtId="0" fontId="5" fillId="3" borderId="27" xfId="2" applyFont="1" applyFill="1" applyBorder="1" applyAlignment="1">
      <alignment horizontal="right"/>
    </xf>
    <xf numFmtId="0" fontId="5" fillId="0" borderId="28" xfId="2" applyFont="1" applyFill="1" applyBorder="1" applyAlignment="1">
      <alignment horizontal="right"/>
    </xf>
    <xf numFmtId="0" fontId="5" fillId="0" borderId="9" xfId="2" applyFont="1" applyFill="1" applyBorder="1" applyAlignment="1">
      <alignment horizontal="center" wrapText="1"/>
    </xf>
    <xf numFmtId="0" fontId="5" fillId="0" borderId="29" xfId="2" applyFont="1" applyFill="1" applyBorder="1" applyAlignment="1">
      <alignment horizontal="right" wrapText="1"/>
    </xf>
    <xf numFmtId="0" fontId="5" fillId="0" borderId="30" xfId="2" applyFont="1" applyFill="1" applyBorder="1" applyAlignment="1">
      <alignment horizontal="right" wrapText="1"/>
    </xf>
    <xf numFmtId="0" fontId="5" fillId="0" borderId="31" xfId="2" applyFont="1" applyFill="1" applyBorder="1" applyAlignment="1">
      <alignment horizontal="right" wrapText="1"/>
    </xf>
    <xf numFmtId="0" fontId="5" fillId="0" borderId="31" xfId="2" applyFont="1" applyFill="1" applyBorder="1" applyAlignment="1">
      <alignment horizontal="right"/>
    </xf>
    <xf numFmtId="0" fontId="5" fillId="0" borderId="5" xfId="2" applyFont="1" applyFill="1" applyBorder="1" applyAlignment="1">
      <alignment horizontal="right"/>
    </xf>
    <xf numFmtId="0" fontId="5" fillId="0" borderId="11" xfId="2" applyFont="1" applyFill="1" applyBorder="1" applyAlignment="1">
      <alignment horizontal="right"/>
    </xf>
    <xf numFmtId="0" fontId="5" fillId="0" borderId="8" xfId="2" applyFont="1" applyFill="1" applyBorder="1" applyAlignment="1">
      <alignment horizontal="right" wrapText="1"/>
    </xf>
    <xf numFmtId="0" fontId="8" fillId="0" borderId="32" xfId="2" applyFont="1" applyFill="1" applyBorder="1"/>
    <xf numFmtId="3" fontId="8" fillId="0" borderId="15" xfId="2" applyNumberFormat="1" applyFill="1" applyBorder="1"/>
    <xf numFmtId="3" fontId="5" fillId="0" borderId="17" xfId="2" applyNumberFormat="1" applyFont="1" applyFill="1" applyBorder="1" applyAlignment="1">
      <alignment horizontal="right"/>
    </xf>
    <xf numFmtId="3" fontId="8" fillId="0" borderId="33" xfId="2" applyNumberFormat="1" applyFont="1" applyFill="1" applyBorder="1" applyAlignment="1">
      <alignment horizontal="right"/>
    </xf>
    <xf numFmtId="3" fontId="5" fillId="0" borderId="16" xfId="2" applyNumberFormat="1" applyFont="1" applyFill="1" applyBorder="1" applyAlignment="1">
      <alignment horizontal="right"/>
    </xf>
    <xf numFmtId="3" fontId="8" fillId="0" borderId="34" xfId="2" applyNumberFormat="1" applyFill="1" applyBorder="1" applyAlignment="1">
      <alignment horizontal="right"/>
    </xf>
    <xf numFmtId="3" fontId="8" fillId="0" borderId="14" xfId="2" applyNumberFormat="1" applyFill="1" applyBorder="1" applyAlignment="1">
      <alignment horizontal="right"/>
    </xf>
    <xf numFmtId="3" fontId="8" fillId="0" borderId="16" xfId="2" applyNumberFormat="1" applyFill="1" applyBorder="1" applyAlignment="1">
      <alignment horizontal="right"/>
    </xf>
    <xf numFmtId="3" fontId="5" fillId="0" borderId="19" xfId="2" applyNumberFormat="1" applyFont="1" applyFill="1" applyBorder="1" applyAlignment="1">
      <alignment horizontal="right"/>
    </xf>
    <xf numFmtId="3" fontId="5" fillId="0" borderId="35" xfId="2" applyNumberFormat="1" applyFont="1" applyFill="1" applyBorder="1" applyAlignment="1">
      <alignment horizontal="right"/>
    </xf>
    <xf numFmtId="0" fontId="8" fillId="0" borderId="36" xfId="2" applyFont="1" applyFill="1" applyBorder="1"/>
    <xf numFmtId="3" fontId="8" fillId="0" borderId="15" xfId="2" applyNumberFormat="1" applyFill="1" applyBorder="1" applyAlignment="1">
      <alignment horizontal="right"/>
    </xf>
    <xf numFmtId="3" fontId="8" fillId="0" borderId="37" xfId="2" applyNumberFormat="1" applyFill="1" applyBorder="1" applyAlignment="1">
      <alignment horizontal="right"/>
    </xf>
    <xf numFmtId="3" fontId="8" fillId="0" borderId="16" xfId="2" applyNumberFormat="1" applyFont="1" applyFill="1" applyBorder="1" applyAlignment="1">
      <alignment horizontal="right"/>
    </xf>
    <xf numFmtId="3" fontId="8" fillId="0" borderId="37" xfId="2" applyNumberFormat="1" applyFont="1" applyFill="1" applyBorder="1" applyAlignment="1">
      <alignment horizontal="right"/>
    </xf>
    <xf numFmtId="0" fontId="8" fillId="0" borderId="0" xfId="2" applyFont="1" applyFill="1"/>
    <xf numFmtId="0" fontId="8" fillId="0" borderId="20" xfId="2" applyFont="1" applyFill="1" applyBorder="1"/>
    <xf numFmtId="0" fontId="5" fillId="0" borderId="1" xfId="2" applyFont="1" applyFill="1" applyBorder="1"/>
    <xf numFmtId="3" fontId="5" fillId="0" borderId="9" xfId="2" applyNumberFormat="1" applyFont="1" applyFill="1" applyBorder="1"/>
    <xf numFmtId="0" fontId="8" fillId="0" borderId="24" xfId="2" applyFill="1" applyBorder="1"/>
    <xf numFmtId="3" fontId="8" fillId="0" borderId="24" xfId="2" applyNumberFormat="1" applyFill="1" applyBorder="1"/>
    <xf numFmtId="3" fontId="8" fillId="0" borderId="38" xfId="2" applyNumberFormat="1" applyFill="1" applyBorder="1"/>
    <xf numFmtId="3" fontId="8" fillId="0" borderId="21" xfId="2" applyNumberFormat="1" applyFill="1" applyBorder="1"/>
    <xf numFmtId="3" fontId="8" fillId="0" borderId="0" xfId="2" applyNumberFormat="1" applyFill="1" applyBorder="1"/>
    <xf numFmtId="3" fontId="8" fillId="0" borderId="39" xfId="2" applyNumberFormat="1" applyFill="1" applyBorder="1"/>
    <xf numFmtId="3" fontId="8" fillId="0" borderId="40" xfId="2" applyNumberFormat="1" applyFill="1" applyBorder="1"/>
    <xf numFmtId="3" fontId="8" fillId="0" borderId="42" xfId="2" applyNumberFormat="1" applyFill="1" applyBorder="1"/>
    <xf numFmtId="0" fontId="5" fillId="0" borderId="24" xfId="2" applyFont="1" applyFill="1" applyBorder="1" applyAlignment="1">
      <alignment wrapText="1"/>
    </xf>
    <xf numFmtId="0" fontId="5" fillId="0" borderId="24" xfId="2" applyFont="1" applyFill="1" applyBorder="1"/>
    <xf numFmtId="3" fontId="8" fillId="0" borderId="41" xfId="2" applyNumberFormat="1" applyFill="1" applyBorder="1" applyAlignment="1">
      <alignment horizontal="right"/>
    </xf>
    <xf numFmtId="3" fontId="5" fillId="0" borderId="5" xfId="2" applyNumberFormat="1" applyFont="1" applyFill="1" applyBorder="1"/>
    <xf numFmtId="0" fontId="5" fillId="0" borderId="0" xfId="2" applyFont="1" applyFill="1" applyBorder="1" applyAlignment="1">
      <alignment horizontal="right"/>
    </xf>
    <xf numFmtId="3" fontId="5" fillId="0" borderId="0" xfId="2" applyNumberFormat="1" applyFont="1" applyFill="1" applyBorder="1"/>
    <xf numFmtId="0" fontId="5" fillId="0" borderId="0" xfId="2" applyFont="1" applyFill="1"/>
    <xf numFmtId="0" fontId="8" fillId="0" borderId="0" xfId="2" applyFill="1" applyBorder="1"/>
    <xf numFmtId="0" fontId="3" fillId="0" borderId="8" xfId="2" applyFont="1" applyFill="1" applyBorder="1" applyAlignment="1"/>
    <xf numFmtId="0" fontId="8" fillId="0" borderId="0" xfId="5"/>
    <xf numFmtId="0" fontId="2" fillId="0" borderId="0" xfId="5" applyFont="1" applyAlignment="1">
      <alignment horizontal="center"/>
    </xf>
    <xf numFmtId="0" fontId="3" fillId="0" borderId="0" xfId="5" applyFont="1" applyAlignment="1">
      <alignment horizontal="left"/>
    </xf>
    <xf numFmtId="0" fontId="3" fillId="0" borderId="0" xfId="5" applyFont="1" applyFill="1" applyAlignment="1">
      <alignment horizontal="left"/>
    </xf>
    <xf numFmtId="0" fontId="8" fillId="0" borderId="0" xfId="5" applyFill="1"/>
    <xf numFmtId="0" fontId="8" fillId="4" borderId="0" xfId="5" applyFill="1"/>
    <xf numFmtId="0" fontId="3" fillId="0" borderId="0" xfId="5" applyFont="1" applyFill="1"/>
    <xf numFmtId="0" fontId="4" fillId="0" borderId="0" xfId="5" applyFont="1" applyFill="1"/>
    <xf numFmtId="3" fontId="8" fillId="0" borderId="0" xfId="2" applyNumberFormat="1" applyFill="1"/>
    <xf numFmtId="3" fontId="5" fillId="0" borderId="0" xfId="2" applyNumberFormat="1" applyFont="1" applyFill="1" applyBorder="1" applyAlignment="1">
      <alignment horizontal="right"/>
    </xf>
    <xf numFmtId="3" fontId="5" fillId="0" borderId="22" xfId="2" applyNumberFormat="1" applyFont="1" applyFill="1" applyBorder="1"/>
    <xf numFmtId="9" fontId="5" fillId="0" borderId="24" xfId="2" applyNumberFormat="1" applyFont="1" applyFill="1" applyBorder="1" applyAlignment="1">
      <alignment horizontal="right"/>
    </xf>
    <xf numFmtId="9" fontId="5" fillId="0" borderId="25" xfId="2" applyNumberFormat="1" applyFont="1" applyFill="1" applyBorder="1" applyAlignment="1">
      <alignment horizontal="right"/>
    </xf>
    <xf numFmtId="9" fontId="5" fillId="0" borderId="5" xfId="2" applyNumberFormat="1" applyFont="1" applyFill="1" applyBorder="1" applyAlignment="1">
      <alignment horizontal="right"/>
    </xf>
    <xf numFmtId="9" fontId="8" fillId="0" borderId="25" xfId="2" applyNumberFormat="1" applyFill="1" applyBorder="1"/>
    <xf numFmtId="3" fontId="8" fillId="0" borderId="8" xfId="2" applyNumberFormat="1" applyFill="1" applyBorder="1" applyAlignment="1">
      <alignment horizontal="right"/>
    </xf>
    <xf numFmtId="3" fontId="8" fillId="0" borderId="5" xfId="2" applyNumberFormat="1" applyFill="1" applyBorder="1" applyAlignment="1">
      <alignment horizontal="right"/>
    </xf>
    <xf numFmtId="0" fontId="5" fillId="0" borderId="5" xfId="2" applyFont="1" applyFill="1" applyBorder="1" applyAlignment="1">
      <alignment wrapText="1"/>
    </xf>
    <xf numFmtId="9" fontId="5" fillId="0" borderId="21" xfId="2" applyNumberFormat="1" applyFont="1" applyFill="1" applyBorder="1" applyAlignment="1">
      <alignment horizontal="right"/>
    </xf>
    <xf numFmtId="9" fontId="8" fillId="0" borderId="21" xfId="2" applyNumberFormat="1" applyFill="1" applyBorder="1"/>
    <xf numFmtId="0" fontId="5" fillId="0" borderId="0" xfId="2" applyFont="1" applyFill="1" applyBorder="1"/>
    <xf numFmtId="9" fontId="5" fillId="0" borderId="23" xfId="2" applyNumberFormat="1" applyFont="1" applyFill="1" applyBorder="1" applyAlignment="1">
      <alignment horizontal="right"/>
    </xf>
    <xf numFmtId="9" fontId="5" fillId="0" borderId="22" xfId="2" applyNumberFormat="1" applyFont="1" applyFill="1" applyBorder="1" applyAlignment="1">
      <alignment horizontal="right"/>
    </xf>
    <xf numFmtId="9" fontId="8" fillId="0" borderId="23" xfId="2" applyNumberFormat="1" applyFill="1" applyBorder="1"/>
    <xf numFmtId="3" fontId="8" fillId="0" borderId="43" xfId="2" applyNumberFormat="1" applyFill="1" applyBorder="1"/>
    <xf numFmtId="0" fontId="8" fillId="0" borderId="22" xfId="2" applyFill="1" applyBorder="1"/>
    <xf numFmtId="3" fontId="8" fillId="0" borderId="22" xfId="2" applyNumberFormat="1" applyFill="1" applyBorder="1"/>
    <xf numFmtId="0" fontId="5" fillId="0" borderId="22" xfId="2" applyFont="1" applyFill="1" applyBorder="1"/>
    <xf numFmtId="9" fontId="5" fillId="0" borderId="0" xfId="2" applyNumberFormat="1" applyFont="1" applyFill="1" applyBorder="1" applyAlignment="1">
      <alignment horizontal="right"/>
    </xf>
    <xf numFmtId="9" fontId="5" fillId="0" borderId="4" xfId="2" applyNumberFormat="1" applyFont="1" applyFill="1" applyBorder="1" applyAlignment="1">
      <alignment horizontal="right"/>
    </xf>
    <xf numFmtId="9" fontId="8" fillId="0" borderId="17" xfId="2" applyNumberFormat="1" applyFill="1" applyBorder="1"/>
    <xf numFmtId="3" fontId="5" fillId="0" borderId="15" xfId="2" applyNumberFormat="1" applyFont="1" applyFill="1" applyBorder="1"/>
    <xf numFmtId="3" fontId="5" fillId="0" borderId="16" xfId="2" applyNumberFormat="1" applyFont="1" applyFill="1" applyBorder="1"/>
    <xf numFmtId="9" fontId="5" fillId="0" borderId="14" xfId="2" applyNumberFormat="1" applyFont="1" applyFill="1" applyBorder="1"/>
    <xf numFmtId="3" fontId="5" fillId="0" borderId="7" xfId="2" applyNumberFormat="1" applyFont="1" applyFill="1" applyBorder="1"/>
    <xf numFmtId="3" fontId="5" fillId="0" borderId="14" xfId="2" applyNumberFormat="1" applyFont="1" applyFill="1" applyBorder="1"/>
    <xf numFmtId="9" fontId="5" fillId="0" borderId="2" xfId="2" applyNumberFormat="1" applyFont="1" applyFill="1" applyBorder="1"/>
    <xf numFmtId="3" fontId="8" fillId="0" borderId="0" xfId="2" applyNumberFormat="1" applyFill="1" applyBorder="1" applyAlignment="1">
      <alignment horizontal="right"/>
    </xf>
    <xf numFmtId="9" fontId="5" fillId="0" borderId="12" xfId="2" applyNumberFormat="1" applyFont="1" applyFill="1" applyBorder="1" applyAlignment="1">
      <alignment horizontal="right"/>
    </xf>
    <xf numFmtId="9" fontId="5" fillId="0" borderId="18" xfId="2" applyNumberFormat="1" applyFont="1" applyFill="1" applyBorder="1" applyAlignment="1">
      <alignment horizontal="right"/>
    </xf>
    <xf numFmtId="3" fontId="8" fillId="0" borderId="16" xfId="2" applyNumberFormat="1" applyFill="1" applyBorder="1"/>
    <xf numFmtId="9" fontId="8" fillId="0" borderId="14" xfId="2" applyNumberFormat="1" applyFill="1" applyBorder="1"/>
    <xf numFmtId="3" fontId="8" fillId="0" borderId="14" xfId="2" applyNumberFormat="1" applyFill="1" applyBorder="1"/>
    <xf numFmtId="3" fontId="8" fillId="0" borderId="13" xfId="2" applyNumberFormat="1" applyFill="1" applyBorder="1"/>
    <xf numFmtId="0" fontId="8" fillId="0" borderId="44" xfId="2" applyFill="1" applyBorder="1"/>
    <xf numFmtId="0" fontId="8" fillId="0" borderId="20" xfId="2" applyFill="1" applyBorder="1"/>
    <xf numFmtId="0" fontId="8" fillId="0" borderId="12" xfId="2" applyFill="1" applyBorder="1"/>
    <xf numFmtId="0" fontId="5" fillId="0" borderId="0" xfId="2" applyFont="1" applyFill="1" applyBorder="1" applyAlignment="1">
      <alignment horizontal="right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/>
    </xf>
    <xf numFmtId="0" fontId="8" fillId="0" borderId="0" xfId="2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3" fillId="0" borderId="0" xfId="2" applyFont="1" applyFill="1"/>
    <xf numFmtId="9" fontId="8" fillId="0" borderId="0" xfId="2" applyNumberFormat="1" applyFill="1" applyBorder="1"/>
    <xf numFmtId="0" fontId="5" fillId="0" borderId="0" xfId="2" applyFont="1" applyFill="1" applyBorder="1" applyAlignment="1">
      <alignment wrapText="1"/>
    </xf>
    <xf numFmtId="164" fontId="4" fillId="4" borderId="0" xfId="5" applyNumberFormat="1" applyFont="1" applyFill="1" applyAlignment="1">
      <alignment horizontal="left"/>
    </xf>
    <xf numFmtId="0" fontId="8" fillId="4" borderId="0" xfId="5" applyFill="1" applyAlignment="1">
      <alignment horizontal="left"/>
    </xf>
    <xf numFmtId="164" fontId="4" fillId="0" borderId="0" xfId="5" applyNumberFormat="1" applyFont="1" applyFill="1" applyAlignment="1">
      <alignment horizontal="left"/>
    </xf>
    <xf numFmtId="0" fontId="8" fillId="0" borderId="0" xfId="5" applyFill="1" applyAlignment="1">
      <alignment horizontal="left"/>
    </xf>
    <xf numFmtId="164" fontId="4" fillId="0" borderId="0" xfId="5" applyNumberFormat="1" applyFont="1" applyFill="1" applyAlignment="1"/>
    <xf numFmtId="0" fontId="8" fillId="0" borderId="0" xfId="5" applyFill="1" applyAlignment="1"/>
    <xf numFmtId="0" fontId="2" fillId="0" borderId="0" xfId="5" applyFont="1" applyAlignment="1">
      <alignment horizontal="center"/>
    </xf>
    <xf numFmtId="0" fontId="3" fillId="0" borderId="0" xfId="5" applyFont="1" applyAlignment="1">
      <alignment horizontal="center"/>
    </xf>
    <xf numFmtId="0" fontId="8" fillId="0" borderId="0" xfId="5" applyAlignment="1">
      <alignment horizontal="center"/>
    </xf>
    <xf numFmtId="0" fontId="9" fillId="0" borderId="0" xfId="5" applyFont="1" applyAlignment="1">
      <alignment horizontal="left"/>
    </xf>
    <xf numFmtId="0" fontId="8" fillId="0" borderId="0" xfId="5" applyAlignment="1">
      <alignment horizontal="left"/>
    </xf>
    <xf numFmtId="0" fontId="5" fillId="0" borderId="4" xfId="2" applyFont="1" applyFill="1" applyBorder="1" applyAlignment="1">
      <alignment horizontal="center" vertical="center" wrapText="1"/>
    </xf>
    <xf numFmtId="0" fontId="8" fillId="0" borderId="11" xfId="2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8" fillId="0" borderId="3" xfId="2" applyFill="1" applyBorder="1" applyAlignment="1">
      <alignment horizontal="center" vertical="center"/>
    </xf>
    <xf numFmtId="0" fontId="8" fillId="0" borderId="2" xfId="2" applyFill="1" applyBorder="1" applyAlignment="1">
      <alignment horizontal="center" vertical="center"/>
    </xf>
    <xf numFmtId="0" fontId="8" fillId="0" borderId="11" xfId="2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10" fillId="0" borderId="0" xfId="5" applyFont="1" applyAlignment="1">
      <alignment horizontal="center"/>
    </xf>
  </cellXfs>
  <cellStyles count="6">
    <cellStyle name="Normal" xfId="0" builtinId="0"/>
    <cellStyle name="Normal 2" xfId="2"/>
    <cellStyle name="Normál 2" xfId="3"/>
    <cellStyle name="Normal 3" xfId="4"/>
    <cellStyle name="Normál 3" xfId="1"/>
    <cellStyle name="Normál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9763116103378102"/>
          <c:y val="2.9010238907849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1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3696719022633806E-2"/>
          <c:y val="0.11262808019484598"/>
          <c:w val="0.95418788597805193"/>
          <c:h val="0.86348194816048707"/>
        </c:manualLayout>
      </c:layout>
      <c:pie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" l="0" r="0" t="0" header="0" footer="0"/>
    <c:pageSetup paperSize="8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9061371841155198"/>
          <c:y val="2.952029520295200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465703971119203"/>
          <c:y val="0.19741697416974202"/>
          <c:w val="0.61732851985559811"/>
          <c:h val="0.63099630996310008"/>
        </c:manualLayout>
      </c:layout>
      <c:pieChart>
        <c:varyColors val="1"/>
        <c:ser>
          <c:idx val="0"/>
          <c:order val="0"/>
          <c:tx>
            <c:strRef>
              <c:f>'[5]Funding Sources'!$A$63</c:f>
              <c:strCache>
                <c:ptCount val="1"/>
                <c:pt idx="0">
                  <c:v>Latin &amp; South America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7.2202166064982018E-2"/>
                  <c:y val="8.36406427056397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ISSA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2202166064981909E-3"/>
                  <c:y val="3.69003690036899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EU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4067388688327304E-3"/>
                  <c:y val="2.9520295202952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9253910950661809E-2"/>
                  <c:y val="-9.840098400984011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Bi-lateral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2.4067388688327304E-3"/>
                  <c:y val="4.18204182041820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Government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9.6269554753309235E-3"/>
                  <c:y val="-0.162361817318960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Foundation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2.4067388688327304E-3"/>
                  <c:y val="-1.72201722017219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0.101083032490975"/>
                  <c:y val="7.380073800738011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Other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0.12996389891696802"/>
                  <c:y val="-7.380073800738011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Earned Income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'[5]Funding Sources'!$B$62:$M$62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'[5]Funding Sources'!$B$63:$M$63</c:f>
              <c:numCache>
                <c:formatCode>General</c:formatCode>
                <c:ptCount val="12"/>
                <c:pt idx="0">
                  <c:v>0.65996980638135805</c:v>
                </c:pt>
                <c:pt idx="1">
                  <c:v>0</c:v>
                </c:pt>
                <c:pt idx="2">
                  <c:v>0</c:v>
                </c:pt>
                <c:pt idx="3">
                  <c:v>6.8746854831391466E-2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5.912229515499666E-2</c:v>
                </c:pt>
                <c:pt idx="8">
                  <c:v>0.20624056449417438</c:v>
                </c:pt>
                <c:pt idx="9">
                  <c:v>0</c:v>
                </c:pt>
                <c:pt idx="10">
                  <c:v>0</c:v>
                </c:pt>
                <c:pt idx="11">
                  <c:v>5.9204791380794326E-3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9763116103378102"/>
          <c:y val="2.9010238907849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1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3696719022633806E-2"/>
          <c:y val="0.11262808019484598"/>
          <c:w val="0.95418788597805193"/>
          <c:h val="0.86348194816048707"/>
        </c:manualLayout>
      </c:layout>
      <c:pie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" l="0" r="0" t="0" header="0" footer="0"/>
    <c:pageSetup paperSize="8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545492722500707"/>
          <c:y val="2.839116719242910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09107696295901"/>
          <c:y val="0.24763426011855799"/>
          <c:w val="0.67090968653204219"/>
          <c:h val="0.58201937569265882"/>
        </c:manualLayout>
      </c:layout>
      <c:pieChart>
        <c:varyColors val="1"/>
        <c:ser>
          <c:idx val="0"/>
          <c:order val="0"/>
          <c:tx>
            <c:strRef>
              <c:f>'[6]Funding Sources'!$G$2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9.6969696969697143E-3"/>
                  <c:y val="-4.20609884332283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6666666666666707E-2"/>
                  <c:y val="6.3091482649842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"/>
                  <c:y val="6.3091482649842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4.60606060606061E-2"/>
                  <c:y val="1.89274447949527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Business/</a:t>
                    </a:r>
                    <a:endParaRPr lang="hu-HU"/>
                  </a:p>
                  <a:p>
                    <a:r>
                      <a:rPr lang="en-US"/>
                      <a:t>Corporation
3%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'[6]Funding Sources'!$F$3:$F$13</c:f>
              <c:strCache>
                <c:ptCount val="11"/>
                <c:pt idx="0">
                  <c:v>Soros Entity</c:v>
                </c:pt>
                <c:pt idx="1">
                  <c:v>ISSA</c:v>
                </c:pt>
                <c:pt idx="2">
                  <c:v>European Union</c:v>
                </c:pt>
                <c:pt idx="3">
                  <c:v>Bi-laterals</c:v>
                </c:pt>
                <c:pt idx="4">
                  <c:v>Multi-laterals</c:v>
                </c:pt>
                <c:pt idx="5">
                  <c:v>National/Local 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Business/Corporation</c:v>
                </c:pt>
                <c:pt idx="9">
                  <c:v>Other</c:v>
                </c:pt>
                <c:pt idx="10">
                  <c:v>Earned Income</c:v>
                </c:pt>
              </c:strCache>
            </c:strRef>
          </c:cat>
          <c:val>
            <c:numRef>
              <c:f>'[6]Funding Sources'!$G$3:$G$13</c:f>
              <c:numCache>
                <c:formatCode>General</c:formatCode>
                <c:ptCount val="11"/>
                <c:pt idx="0">
                  <c:v>0.3719953807411619</c:v>
                </c:pt>
                <c:pt idx="1">
                  <c:v>9.0579475427361635E-3</c:v>
                </c:pt>
                <c:pt idx="2">
                  <c:v>8.292336655510546E-2</c:v>
                </c:pt>
                <c:pt idx="3">
                  <c:v>7.3498594808039677E-2</c:v>
                </c:pt>
                <c:pt idx="4">
                  <c:v>2.766560149407421E-2</c:v>
                </c:pt>
                <c:pt idx="5">
                  <c:v>4.6834377429010123E-2</c:v>
                </c:pt>
                <c:pt idx="6">
                  <c:v>7.3667619167780862E-2</c:v>
                </c:pt>
                <c:pt idx="7">
                  <c:v>7.559133902221285E-2</c:v>
                </c:pt>
                <c:pt idx="8">
                  <c:v>2.4522177111345873E-2</c:v>
                </c:pt>
                <c:pt idx="9">
                  <c:v>0.11024921280859963</c:v>
                </c:pt>
                <c:pt idx="10">
                  <c:v>0.1039943833199332</c:v>
                </c:pt>
              </c:numCache>
            </c:numRef>
          </c:val>
        </c:ser>
        <c:ser>
          <c:idx val="1"/>
          <c:order val="1"/>
          <c:tx>
            <c:strRef>
              <c:f>'[2]Funding Sources'!$F$4</c:f>
              <c:strCache>
                <c:ptCount val="1"/>
                <c:pt idx="0">
                  <c:v>ISSA</c:v>
                </c:pt>
              </c:strCache>
            </c:strRef>
          </c:tx>
          <c:val>
            <c:numRef>
              <c:f>'[2]Funding Sources'!$G$4</c:f>
              <c:numCache>
                <c:formatCode>General</c:formatCode>
                <c:ptCount val="1"/>
                <c:pt idx="0">
                  <c:v>1.0656462816644841E-2</c:v>
                </c:pt>
              </c:numCache>
            </c:numRef>
          </c:val>
        </c:ser>
        <c:ser>
          <c:idx val="2"/>
          <c:order val="2"/>
          <c:tx>
            <c:strRef>
              <c:f>'[2]Funding Sources'!$F$5</c:f>
              <c:strCache>
                <c:ptCount val="1"/>
                <c:pt idx="0">
                  <c:v>European Union</c:v>
                </c:pt>
              </c:strCache>
            </c:strRef>
          </c:tx>
          <c:val>
            <c:numRef>
              <c:f>'[2]Funding Sources'!$G$5</c:f>
              <c:numCache>
                <c:formatCode>General</c:formatCode>
                <c:ptCount val="1"/>
                <c:pt idx="0">
                  <c:v>8.5088671946403752E-2</c:v>
                </c:pt>
              </c:numCache>
            </c:numRef>
          </c:val>
        </c:ser>
        <c:ser>
          <c:idx val="3"/>
          <c:order val="3"/>
          <c:tx>
            <c:strRef>
              <c:f>'[2]Funding Sources'!$F$6</c:f>
              <c:strCache>
                <c:ptCount val="1"/>
                <c:pt idx="0">
                  <c:v>Bi-laterals</c:v>
                </c:pt>
              </c:strCache>
            </c:strRef>
          </c:tx>
          <c:val>
            <c:numRef>
              <c:f>'[2]Funding Sources'!$G$6</c:f>
              <c:numCache>
                <c:formatCode>General</c:formatCode>
                <c:ptCount val="1"/>
                <c:pt idx="0">
                  <c:v>3.7846686083299906E-2</c:v>
                </c:pt>
              </c:numCache>
            </c:numRef>
          </c:val>
        </c:ser>
        <c:ser>
          <c:idx val="4"/>
          <c:order val="4"/>
          <c:tx>
            <c:strRef>
              <c:f>'[2]Funding Sources'!$F$7</c:f>
              <c:strCache>
                <c:ptCount val="1"/>
                <c:pt idx="0">
                  <c:v>Multi-laterals</c:v>
                </c:pt>
              </c:strCache>
            </c:strRef>
          </c:tx>
          <c:val>
            <c:numRef>
              <c:f>'[2]Funding Sources'!$G$7</c:f>
              <c:numCache>
                <c:formatCode>General</c:formatCode>
                <c:ptCount val="1"/>
                <c:pt idx="0">
                  <c:v>0.16646262550189697</c:v>
                </c:pt>
              </c:numCache>
            </c:numRef>
          </c:val>
        </c:ser>
        <c:ser>
          <c:idx val="5"/>
          <c:order val="5"/>
          <c:tx>
            <c:strRef>
              <c:f>'[2]Funding Sources'!$F$8</c:f>
              <c:strCache>
                <c:ptCount val="1"/>
                <c:pt idx="0">
                  <c:v>National/Local Government</c:v>
                </c:pt>
              </c:strCache>
            </c:strRef>
          </c:tx>
          <c:val>
            <c:numRef>
              <c:f>'[2]Funding Sources'!$G$8</c:f>
              <c:numCache>
                <c:formatCode>General</c:formatCode>
                <c:ptCount val="1"/>
                <c:pt idx="0">
                  <c:v>4.1962053890416011E-2</c:v>
                </c:pt>
              </c:numCache>
            </c:numRef>
          </c:val>
        </c:ser>
        <c:ser>
          <c:idx val="6"/>
          <c:order val="6"/>
          <c:tx>
            <c:strRef>
              <c:f>'[2]Funding Sources'!$F$9</c:f>
              <c:strCache>
                <c:ptCount val="1"/>
                <c:pt idx="0">
                  <c:v>Foundation</c:v>
                </c:pt>
              </c:strCache>
            </c:strRef>
          </c:tx>
          <c:val>
            <c:numRef>
              <c:f>'[2]Funding Sources'!$G$9</c:f>
              <c:numCache>
                <c:formatCode>General</c:formatCode>
                <c:ptCount val="1"/>
                <c:pt idx="0">
                  <c:v>6.8852684714016496E-2</c:v>
                </c:pt>
              </c:numCache>
            </c:numRef>
          </c:val>
        </c:ser>
        <c:ser>
          <c:idx val="7"/>
          <c:order val="7"/>
          <c:tx>
            <c:strRef>
              <c:f>'[2]Funding Sources'!$F$10</c:f>
              <c:strCache>
                <c:ptCount val="1"/>
                <c:pt idx="0">
                  <c:v>International NGO</c:v>
                </c:pt>
              </c:strCache>
            </c:strRef>
          </c:tx>
          <c:val>
            <c:numRef>
              <c:f>'[2]Funding Sources'!$G$10</c:f>
              <c:numCache>
                <c:formatCode>General</c:formatCode>
                <c:ptCount val="1"/>
                <c:pt idx="0">
                  <c:v>7.6131814491785257E-2</c:v>
                </c:pt>
              </c:numCache>
            </c:numRef>
          </c:val>
        </c:ser>
        <c:ser>
          <c:idx val="8"/>
          <c:order val="8"/>
          <c:tx>
            <c:strRef>
              <c:f>'[2]Funding Sources'!$F$11</c:f>
              <c:strCache>
                <c:ptCount val="1"/>
                <c:pt idx="0">
                  <c:v>Business/Cooropration</c:v>
                </c:pt>
              </c:strCache>
            </c:strRef>
          </c:tx>
          <c:val>
            <c:numRef>
              <c:f>'[2]Funding Sources'!$G$11</c:f>
              <c:numCache>
                <c:formatCode>General</c:formatCode>
                <c:ptCount val="1"/>
                <c:pt idx="0">
                  <c:v>1.3818316599743139E-2</c:v>
                </c:pt>
              </c:numCache>
            </c:numRef>
          </c:val>
        </c:ser>
        <c:ser>
          <c:idx val="9"/>
          <c:order val="9"/>
          <c:tx>
            <c:strRef>
              <c:f>'[2]Funding Sources'!$F$12</c:f>
              <c:strCache>
                <c:ptCount val="1"/>
                <c:pt idx="0">
                  <c:v>Other</c:v>
                </c:pt>
              </c:strCache>
            </c:strRef>
          </c:tx>
          <c:val>
            <c:numRef>
              <c:f>'[2]Funding Sources'!$G$12</c:f>
              <c:numCache>
                <c:formatCode>General</c:formatCode>
                <c:ptCount val="1"/>
                <c:pt idx="0">
                  <c:v>2.1952753215030076E-2</c:v>
                </c:pt>
              </c:numCache>
            </c:numRef>
          </c:val>
        </c:ser>
        <c:ser>
          <c:idx val="10"/>
          <c:order val="10"/>
          <c:tx>
            <c:strRef>
              <c:f>'[2]Funding Sources'!$F$13</c:f>
              <c:strCache>
                <c:ptCount val="1"/>
                <c:pt idx="0">
                  <c:v>Earned Income</c:v>
                </c:pt>
              </c:strCache>
            </c:strRef>
          </c:tx>
          <c:val>
            <c:numRef>
              <c:f>'[2]Funding Sources'!$G$13</c:f>
              <c:numCache>
                <c:formatCode>General</c:formatCode>
                <c:ptCount val="1"/>
                <c:pt idx="0">
                  <c:v>0.19152556173389318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915254237288105"/>
          <c:y val="2.773246329526920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91525423728903"/>
          <c:y val="0.21533459240431302"/>
          <c:w val="0.65762711864407331"/>
          <c:h val="0.63295319585510201"/>
        </c:manualLayout>
      </c:layout>
      <c:pieChart>
        <c:varyColors val="1"/>
        <c:ser>
          <c:idx val="0"/>
          <c:order val="0"/>
          <c:tx>
            <c:strRef>
              <c:f>'[6]Funding Sources'!$B$21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2"/>
              <c:layout>
                <c:manualLayout>
                  <c:x val="-9.0395480225988704E-3"/>
                  <c:y val="2.1750951604132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259887005649721E-2"/>
                  <c:y val="1.74007612833062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7457627118644118E-2"/>
                  <c:y val="2.3926046764545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"/>
                  <c:y val="2.61011419249592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4.5197740112994404E-3"/>
                  <c:y val="3.04513322457858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Business/</a:t>
                    </a:r>
                    <a:endParaRPr lang="hu-HU"/>
                  </a:p>
                  <a:p>
                    <a:r>
                      <a:rPr lang="en-US"/>
                      <a:t>Corporation
4%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3.8418079096045214E-2"/>
                  <c:y val="-0.1152800435019030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3.3898305084745811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9.0395480225988704E-3"/>
                  <c:y val="4.350190320826540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'[6]Funding Sources'!$A$22:$A$33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European Union</c:v>
                </c:pt>
                <c:pt idx="3">
                  <c:v>Multi-laterals</c:v>
                </c:pt>
                <c:pt idx="4">
                  <c:v>Bi-laterals</c:v>
                </c:pt>
                <c:pt idx="5">
                  <c:v>National/Local 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Business/Corporation</c:v>
                </c:pt>
                <c:pt idx="9">
                  <c:v>Current Grants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'[6]Funding Sources'!$B$22:$B$33</c:f>
              <c:numCache>
                <c:formatCode>General</c:formatCode>
                <c:ptCount val="12"/>
                <c:pt idx="0">
                  <c:v>2040124.28</c:v>
                </c:pt>
                <c:pt idx="1">
                  <c:v>39151.19</c:v>
                </c:pt>
                <c:pt idx="2">
                  <c:v>504994.76998726925</c:v>
                </c:pt>
                <c:pt idx="3">
                  <c:v>295481</c:v>
                </c:pt>
                <c:pt idx="4">
                  <c:v>1173227.18</c:v>
                </c:pt>
                <c:pt idx="5">
                  <c:v>543638.75</c:v>
                </c:pt>
                <c:pt idx="6">
                  <c:v>441014.74</c:v>
                </c:pt>
                <c:pt idx="7">
                  <c:v>56544</c:v>
                </c:pt>
                <c:pt idx="8">
                  <c:v>369040.4</c:v>
                </c:pt>
                <c:pt idx="9">
                  <c:v>5400</c:v>
                </c:pt>
                <c:pt idx="10">
                  <c:v>210671.23</c:v>
                </c:pt>
                <c:pt idx="11">
                  <c:v>930303.27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827622409267803"/>
          <c:y val="2.7823240589198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632238211602905"/>
          <c:y val="0.23895253682487702"/>
          <c:w val="0.6327591533869511"/>
          <c:h val="0.60065466448445515"/>
        </c:manualLayout>
      </c:layout>
      <c:pieChart>
        <c:varyColors val="1"/>
        <c:ser>
          <c:idx val="0"/>
          <c:order val="0"/>
          <c:tx>
            <c:strRef>
              <c:f>'[6]Funding Sources'!$G$21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ISSA
</a:t>
                    </a:r>
                    <a:r>
                      <a:rPr lang="hu-HU"/>
                      <a:t>1</a:t>
                    </a:r>
                    <a:r>
                      <a:rPr lang="en-US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"/>
                  <c:y val="1.3093289689034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6.8965517241379309E-3"/>
                  <c:y val="3.7097654118930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"/>
                  <c:y val="2.61865793780687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0"/>
                  <c:y val="2.8368794326241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6.8965517241379309E-3"/>
                  <c:y val="-2.40043644298963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Business/</a:t>
                    </a:r>
                    <a:endParaRPr lang="hu-HU"/>
                  </a:p>
                  <a:p>
                    <a:r>
                      <a:rPr lang="en-US"/>
                      <a:t>Corporation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6666666666666706"/>
                  <c:y val="-0.1549372613202400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2.0689655172413807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5.0574712643678209E-2"/>
                  <c:y val="-1.3093289689034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'[6]Funding Sources'!$F$22:$F$33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European Union</c:v>
                </c:pt>
                <c:pt idx="3">
                  <c:v>Multi-laterals</c:v>
                </c:pt>
                <c:pt idx="4">
                  <c:v>Bi-laterals</c:v>
                </c:pt>
                <c:pt idx="5">
                  <c:v>National/Local 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Business/Corporation</c:v>
                </c:pt>
                <c:pt idx="9">
                  <c:v>Current Grants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'[6]Funding Sources'!$G$22:$G$33</c:f>
              <c:numCache>
                <c:formatCode>General</c:formatCode>
                <c:ptCount val="12"/>
                <c:pt idx="0">
                  <c:v>1766741</c:v>
                </c:pt>
                <c:pt idx="1">
                  <c:v>12500</c:v>
                </c:pt>
                <c:pt idx="2">
                  <c:v>1040221.77</c:v>
                </c:pt>
                <c:pt idx="3">
                  <c:v>918578</c:v>
                </c:pt>
                <c:pt idx="4">
                  <c:v>1945893.81</c:v>
                </c:pt>
                <c:pt idx="5">
                  <c:v>178830</c:v>
                </c:pt>
                <c:pt idx="6">
                  <c:v>293453</c:v>
                </c:pt>
                <c:pt idx="7">
                  <c:v>198500</c:v>
                </c:pt>
                <c:pt idx="8">
                  <c:v>40713</c:v>
                </c:pt>
                <c:pt idx="9">
                  <c:v>0</c:v>
                </c:pt>
                <c:pt idx="10">
                  <c:v>747268.62</c:v>
                </c:pt>
                <c:pt idx="11">
                  <c:v>619091.93999999994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447653429603007"/>
          <c:y val="2.852049910873440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119133574007304"/>
          <c:y val="0.27985788466794409"/>
          <c:w val="0.57039711191335696"/>
          <c:h val="0.56328083793038108"/>
        </c:manualLayout>
      </c:layout>
      <c:pieChart>
        <c:varyColors val="1"/>
        <c:ser>
          <c:idx val="0"/>
          <c:order val="0"/>
          <c:tx>
            <c:strRef>
              <c:f>'[6]Funding Sources'!$A$46</c:f>
              <c:strCache>
                <c:ptCount val="1"/>
                <c:pt idx="0">
                  <c:v>Central Asia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0"/>
                  <c:y val="2.85204991087344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ISSA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2202166064982018E-2"/>
                  <c:y val="1.66369578134284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EU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8880866425992802E-2"/>
                  <c:y val="3.56506238859180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Government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8507821901323708E-2"/>
                  <c:y val="4.753416518122400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3.6101083032491002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4.091456077015642E-2"/>
                  <c:y val="-1.42602495543672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3802647412755713"/>
                  <c:y val="-4.04040404040404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0.24548736462093904"/>
                  <c:y val="-5.94177064765299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Other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7.9422382671480121E-2"/>
                  <c:y val="-2.13903743315508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'[6]Funding Sources'!$B$45:$M$45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'[6]Funding Sources'!$B$46:$M$46</c:f>
              <c:numCache>
                <c:formatCode>General</c:formatCode>
                <c:ptCount val="12"/>
                <c:pt idx="0">
                  <c:v>0.53465763634596064</c:v>
                </c:pt>
                <c:pt idx="1">
                  <c:v>0</c:v>
                </c:pt>
                <c:pt idx="2">
                  <c:v>0</c:v>
                </c:pt>
                <c:pt idx="3">
                  <c:v>6.4810914157944197E-2</c:v>
                </c:pt>
                <c:pt idx="4">
                  <c:v>0.21873683528306168</c:v>
                </c:pt>
                <c:pt idx="5">
                  <c:v>0</c:v>
                </c:pt>
                <c:pt idx="6">
                  <c:v>3.337762079134126E-2</c:v>
                </c:pt>
                <c:pt idx="7">
                  <c:v>2.5924365663177681E-2</c:v>
                </c:pt>
                <c:pt idx="8">
                  <c:v>2.4304092809229075E-2</c:v>
                </c:pt>
                <c:pt idx="9">
                  <c:v>0</c:v>
                </c:pt>
                <c:pt idx="10">
                  <c:v>0</c:v>
                </c:pt>
                <c:pt idx="11">
                  <c:v>9.8188534949285464E-2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3103484478233303"/>
          <c:y val="2.872531418312401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724156219824503"/>
          <c:y val="0.27289048473967908"/>
          <c:w val="0.55689702055581913"/>
          <c:h val="0.57989228007181404"/>
        </c:manualLayout>
      </c:layout>
      <c:pieChart>
        <c:varyColors val="1"/>
        <c:ser>
          <c:idx val="0"/>
          <c:order val="0"/>
          <c:tx>
            <c:strRef>
              <c:f>'[6]Funding Sources'!$A$49</c:f>
              <c:strCache>
                <c:ptCount val="1"/>
                <c:pt idx="0">
                  <c:v>South East Europe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2.7586206896551706E-2"/>
                  <c:y val="-2.15439856373429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ISSA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8965517241379309E-3"/>
                  <c:y val="-1.91502094554158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5287356321839108E-2"/>
                  <c:y val="2.8725314183123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0"/>
                  <c:y val="-2.1543985637342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0229885057471299"/>
                  <c:y val="-3.111909036505080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4.5977011494252908E-2"/>
                  <c:y val="-4.30879712746858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Other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0.12873545117205204"/>
                  <c:y val="-2.8725314183123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'[6]Funding Sources'!$B$48:$M$48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'[6]Funding Sources'!$B$49:$M$49</c:f>
              <c:numCache>
                <c:formatCode>General</c:formatCode>
                <c:ptCount val="12"/>
                <c:pt idx="0">
                  <c:v>0.25800519807272332</c:v>
                </c:pt>
                <c:pt idx="1">
                  <c:v>1.0732945497445082E-3</c:v>
                </c:pt>
                <c:pt idx="2">
                  <c:v>5.8085656476714993E-2</c:v>
                </c:pt>
                <c:pt idx="3">
                  <c:v>4.2806877474722518E-2</c:v>
                </c:pt>
                <c:pt idx="4">
                  <c:v>0.37106533851900775</c:v>
                </c:pt>
                <c:pt idx="5">
                  <c:v>7.2627001432505568E-3</c:v>
                </c:pt>
                <c:pt idx="6">
                  <c:v>0.11738537378629496</c:v>
                </c:pt>
                <c:pt idx="7">
                  <c:v>8.8870115138474214E-3</c:v>
                </c:pt>
                <c:pt idx="8">
                  <c:v>4.0215385124695746E-2</c:v>
                </c:pt>
                <c:pt idx="9">
                  <c:v>0</c:v>
                </c:pt>
                <c:pt idx="10">
                  <c:v>5.6190451530650949E-3</c:v>
                </c:pt>
                <c:pt idx="11">
                  <c:v>8.9594119185933171E-2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891696750902916"/>
          <c:y val="2.877697841726640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01444043321405"/>
          <c:y val="0.30395710146862104"/>
          <c:w val="0.60469314079422398"/>
          <c:h val="0.60251851474549201"/>
        </c:manualLayout>
      </c:layout>
      <c:pieChart>
        <c:varyColors val="1"/>
        <c:ser>
          <c:idx val="0"/>
          <c:order val="0"/>
          <c:tx>
            <c:strRef>
              <c:f>'[6]Funding Sources'!$A$53</c:f>
              <c:strCache>
                <c:ptCount val="1"/>
                <c:pt idx="0">
                  <c:v>Accession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4"/>
              <c:layout>
                <c:manualLayout>
                  <c:x val="-7.46089049338147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Bi-lateral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"/>
                  <c:y val="3.357314148681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0"/>
                  <c:y val="1.19904076738609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International NGO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2.4067388688327307E-2"/>
                  <c:y val="-7.6738609112709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Business/
Corporation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7172081829121504"/>
                  <c:y val="-0.251798561151079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0.26714801444043296"/>
                  <c:y val="-0.251798561151079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Other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'[6]Funding Sources'!$B$52:$M$52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'[6]Funding Sources'!$B$53:$M$53</c:f>
              <c:numCache>
                <c:formatCode>General</c:formatCode>
                <c:ptCount val="12"/>
                <c:pt idx="0">
                  <c:v>0.26675370037592777</c:v>
                </c:pt>
                <c:pt idx="1">
                  <c:v>9.1550139051770063E-3</c:v>
                </c:pt>
                <c:pt idx="2">
                  <c:v>0.16702944007900841</c:v>
                </c:pt>
                <c:pt idx="3">
                  <c:v>3.0440175220366399E-2</c:v>
                </c:pt>
                <c:pt idx="4">
                  <c:v>0</c:v>
                </c:pt>
                <c:pt idx="5">
                  <c:v>0.27684696445429358</c:v>
                </c:pt>
                <c:pt idx="6">
                  <c:v>3.7618671810342501E-2</c:v>
                </c:pt>
                <c:pt idx="7">
                  <c:v>0</c:v>
                </c:pt>
                <c:pt idx="8">
                  <c:v>4.5398634772836621E-3</c:v>
                </c:pt>
                <c:pt idx="9">
                  <c:v>0</c:v>
                </c:pt>
                <c:pt idx="10">
                  <c:v>1.3568078307749625E-3</c:v>
                </c:pt>
                <c:pt idx="11">
                  <c:v>0.20625936284682564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5379061371841203"/>
          <c:y val="2.968460111317250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60649819494704"/>
          <c:y val="0.24675324675324703"/>
          <c:w val="0.58303249097472587"/>
          <c:h val="0.59925788497217092"/>
        </c:manualLayout>
      </c:layout>
      <c:pieChart>
        <c:varyColors val="1"/>
        <c:ser>
          <c:idx val="0"/>
          <c:order val="0"/>
          <c:tx>
            <c:strRef>
              <c:f>'[6]Funding Sources'!$A$57</c:f>
              <c:strCache>
                <c:ptCount val="1"/>
                <c:pt idx="0">
                  <c:v>Eastern Europe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2"/>
              <c:layout>
                <c:manualLayout>
                  <c:x val="9.6269554753309235E-3"/>
                  <c:y val="3.71057513914657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46931407942238307"/>
                  <c:y val="-0.3166357452071740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1.4440433212996403E-2"/>
                  <c:y val="1.2368583797155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International NGO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0.20216625448894701"/>
                  <c:y val="-0.160791589363017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Business/
Corporation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25030084235860406"/>
                  <c:y val="-0.70995670995670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'[6]Funding Sources'!$B$56:$M$56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'[6]Funding Sources'!$B$57:$M$57</c:f>
              <c:numCache>
                <c:formatCode>General</c:formatCode>
                <c:ptCount val="12"/>
                <c:pt idx="0">
                  <c:v>0.2405038921079774</c:v>
                </c:pt>
                <c:pt idx="1">
                  <c:v>1.3665555671848352E-2</c:v>
                </c:pt>
                <c:pt idx="2">
                  <c:v>0</c:v>
                </c:pt>
                <c:pt idx="3">
                  <c:v>0</c:v>
                </c:pt>
                <c:pt idx="4">
                  <c:v>0.33560835680547324</c:v>
                </c:pt>
                <c:pt idx="5">
                  <c:v>3.4718105876428264E-3</c:v>
                </c:pt>
                <c:pt idx="6">
                  <c:v>0.1577845330467994</c:v>
                </c:pt>
                <c:pt idx="7">
                  <c:v>0</c:v>
                </c:pt>
                <c:pt idx="8">
                  <c:v>0</c:v>
                </c:pt>
                <c:pt idx="9">
                  <c:v>6.2492590577570874E-3</c:v>
                </c:pt>
                <c:pt idx="10">
                  <c:v>0.20581356071625029</c:v>
                </c:pt>
                <c:pt idx="11">
                  <c:v>3.6903032006251481E-2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955667231016107"/>
          <c:y val="2.9411764705882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354967432613401"/>
          <c:y val="0.20588253773636603"/>
          <c:w val="0.56484688703778907"/>
          <c:h val="0.60845642848872405"/>
        </c:manualLayout>
      </c:layout>
      <c:pieChart>
        <c:varyColors val="1"/>
        <c:ser>
          <c:idx val="0"/>
          <c:order val="0"/>
          <c:tx>
            <c:strRef>
              <c:f>'[6]Funding Sources'!$A$60</c:f>
              <c:strCache>
                <c:ptCount val="1"/>
                <c:pt idx="0">
                  <c:v>Caucasus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4"/>
              <c:layout>
                <c:manualLayout>
                  <c:x val="3.1854379977246904E-2"/>
                  <c:y val="1.47058823529412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4.5506257110352714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Government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4.5506077951860097E-2"/>
                  <c:y val="4.90196078431373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Foundation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3.6405005688282095E-2"/>
                  <c:y val="-0.7205882352941180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International NGO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75540386803185"/>
                  <c:y val="-0.4289215686274511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'[6]Funding Sources'!$B$59:$M$59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'[6]Funding Sources'!$B$60:$M$60</c:f>
              <c:numCache>
                <c:formatCode>General</c:formatCode>
                <c:ptCount val="12"/>
                <c:pt idx="0">
                  <c:v>0.27357743269016088</c:v>
                </c:pt>
                <c:pt idx="1">
                  <c:v>7.5788420067528593E-3</c:v>
                </c:pt>
                <c:pt idx="2">
                  <c:v>7.776158590660677E-2</c:v>
                </c:pt>
                <c:pt idx="3">
                  <c:v>9.0510823096104559E-2</c:v>
                </c:pt>
                <c:pt idx="4">
                  <c:v>7.3176905603414583E-2</c:v>
                </c:pt>
                <c:pt idx="5">
                  <c:v>0</c:v>
                </c:pt>
                <c:pt idx="6">
                  <c:v>0</c:v>
                </c:pt>
                <c:pt idx="7">
                  <c:v>2.8231353158244912E-3</c:v>
                </c:pt>
                <c:pt idx="8">
                  <c:v>0.18823307104373954</c:v>
                </c:pt>
                <c:pt idx="9">
                  <c:v>0</c:v>
                </c:pt>
                <c:pt idx="10">
                  <c:v>1.9120931668413176E-2</c:v>
                </c:pt>
                <c:pt idx="11">
                  <c:v>0.26721727266898304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545492722500707"/>
          <c:y val="2.839116719242910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09107696295901"/>
          <c:y val="0.24763426011855799"/>
          <c:w val="0.67090968653204219"/>
          <c:h val="0.58201937569265882"/>
        </c:manualLayout>
      </c:layout>
      <c:pieChart>
        <c:varyColors val="1"/>
        <c:ser>
          <c:idx val="0"/>
          <c:order val="0"/>
          <c:tx>
            <c:strRef>
              <c:f>'[5]Funding Sources'!$G$2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9.6969696969697143E-3"/>
                  <c:y val="-4.20609884332283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6666666666666707E-2"/>
                  <c:y val="6.3091482649842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"/>
                  <c:y val="6.3091482649842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4.60606060606061E-2"/>
                  <c:y val="1.89274447949527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Business/</a:t>
                    </a:r>
                    <a:endParaRPr lang="hu-HU"/>
                  </a:p>
                  <a:p>
                    <a:r>
                      <a:rPr lang="en-US"/>
                      <a:t>Corporation
3%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'[5]Funding Sources'!$F$3:$F$13</c:f>
              <c:strCache>
                <c:ptCount val="11"/>
                <c:pt idx="0">
                  <c:v>Soros Entity</c:v>
                </c:pt>
                <c:pt idx="1">
                  <c:v>ISSA</c:v>
                </c:pt>
                <c:pt idx="2">
                  <c:v>European Union</c:v>
                </c:pt>
                <c:pt idx="3">
                  <c:v>Bi-laterals</c:v>
                </c:pt>
                <c:pt idx="4">
                  <c:v>Multi-laterals</c:v>
                </c:pt>
                <c:pt idx="5">
                  <c:v>National/Local 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Business/Corporation</c:v>
                </c:pt>
                <c:pt idx="9">
                  <c:v>Other</c:v>
                </c:pt>
                <c:pt idx="10">
                  <c:v>Earned Income</c:v>
                </c:pt>
              </c:strCache>
            </c:strRef>
          </c:cat>
          <c:val>
            <c:numRef>
              <c:f>'[5]Funding Sources'!$G$3:$G$13</c:f>
              <c:numCache>
                <c:formatCode>General</c:formatCode>
                <c:ptCount val="11"/>
                <c:pt idx="0">
                  <c:v>0.3719953807411619</c:v>
                </c:pt>
                <c:pt idx="1">
                  <c:v>9.0579475427361635E-3</c:v>
                </c:pt>
                <c:pt idx="2">
                  <c:v>8.292336655510546E-2</c:v>
                </c:pt>
                <c:pt idx="3">
                  <c:v>7.3498594808039677E-2</c:v>
                </c:pt>
                <c:pt idx="4">
                  <c:v>2.766560149407421E-2</c:v>
                </c:pt>
                <c:pt idx="5">
                  <c:v>4.6834377429010123E-2</c:v>
                </c:pt>
                <c:pt idx="6">
                  <c:v>7.3667619167780862E-2</c:v>
                </c:pt>
                <c:pt idx="7">
                  <c:v>7.559133902221285E-2</c:v>
                </c:pt>
                <c:pt idx="8">
                  <c:v>2.4522177111345873E-2</c:v>
                </c:pt>
                <c:pt idx="9">
                  <c:v>0.11024921280859963</c:v>
                </c:pt>
                <c:pt idx="10">
                  <c:v>0.1039943833199332</c:v>
                </c:pt>
              </c:numCache>
            </c:numRef>
          </c:val>
        </c:ser>
        <c:ser>
          <c:idx val="1"/>
          <c:order val="1"/>
          <c:tx>
            <c:strRef>
              <c:f>'[2]Funding Sources'!$F$4</c:f>
              <c:strCache>
                <c:ptCount val="1"/>
                <c:pt idx="0">
                  <c:v>ISSA</c:v>
                </c:pt>
              </c:strCache>
            </c:strRef>
          </c:tx>
          <c:val>
            <c:numRef>
              <c:f>'[2]Funding Sources'!$G$4</c:f>
              <c:numCache>
                <c:formatCode>General</c:formatCode>
                <c:ptCount val="1"/>
                <c:pt idx="0">
                  <c:v>1.0656462816644841E-2</c:v>
                </c:pt>
              </c:numCache>
            </c:numRef>
          </c:val>
        </c:ser>
        <c:ser>
          <c:idx val="2"/>
          <c:order val="2"/>
          <c:tx>
            <c:strRef>
              <c:f>'[2]Funding Sources'!$F$5</c:f>
              <c:strCache>
                <c:ptCount val="1"/>
                <c:pt idx="0">
                  <c:v>European Union</c:v>
                </c:pt>
              </c:strCache>
            </c:strRef>
          </c:tx>
          <c:val>
            <c:numRef>
              <c:f>'[2]Funding Sources'!$G$5</c:f>
              <c:numCache>
                <c:formatCode>General</c:formatCode>
                <c:ptCount val="1"/>
                <c:pt idx="0">
                  <c:v>8.5088671946403752E-2</c:v>
                </c:pt>
              </c:numCache>
            </c:numRef>
          </c:val>
        </c:ser>
        <c:ser>
          <c:idx val="3"/>
          <c:order val="3"/>
          <c:tx>
            <c:strRef>
              <c:f>'[2]Funding Sources'!$F$6</c:f>
              <c:strCache>
                <c:ptCount val="1"/>
                <c:pt idx="0">
                  <c:v>Bi-laterals</c:v>
                </c:pt>
              </c:strCache>
            </c:strRef>
          </c:tx>
          <c:val>
            <c:numRef>
              <c:f>'[2]Funding Sources'!$G$6</c:f>
              <c:numCache>
                <c:formatCode>General</c:formatCode>
                <c:ptCount val="1"/>
                <c:pt idx="0">
                  <c:v>3.7846686083299906E-2</c:v>
                </c:pt>
              </c:numCache>
            </c:numRef>
          </c:val>
        </c:ser>
        <c:ser>
          <c:idx val="4"/>
          <c:order val="4"/>
          <c:tx>
            <c:strRef>
              <c:f>'[2]Funding Sources'!$F$7</c:f>
              <c:strCache>
                <c:ptCount val="1"/>
                <c:pt idx="0">
                  <c:v>Multi-laterals</c:v>
                </c:pt>
              </c:strCache>
            </c:strRef>
          </c:tx>
          <c:val>
            <c:numRef>
              <c:f>'[2]Funding Sources'!$G$7</c:f>
              <c:numCache>
                <c:formatCode>General</c:formatCode>
                <c:ptCount val="1"/>
                <c:pt idx="0">
                  <c:v>0.16646262550189697</c:v>
                </c:pt>
              </c:numCache>
            </c:numRef>
          </c:val>
        </c:ser>
        <c:ser>
          <c:idx val="5"/>
          <c:order val="5"/>
          <c:tx>
            <c:strRef>
              <c:f>'[2]Funding Sources'!$F$8</c:f>
              <c:strCache>
                <c:ptCount val="1"/>
                <c:pt idx="0">
                  <c:v>National/Local Government</c:v>
                </c:pt>
              </c:strCache>
            </c:strRef>
          </c:tx>
          <c:val>
            <c:numRef>
              <c:f>'[2]Funding Sources'!$G$8</c:f>
              <c:numCache>
                <c:formatCode>General</c:formatCode>
                <c:ptCount val="1"/>
                <c:pt idx="0">
                  <c:v>4.1962053890416011E-2</c:v>
                </c:pt>
              </c:numCache>
            </c:numRef>
          </c:val>
        </c:ser>
        <c:ser>
          <c:idx val="6"/>
          <c:order val="6"/>
          <c:tx>
            <c:strRef>
              <c:f>'[2]Funding Sources'!$F$9</c:f>
              <c:strCache>
                <c:ptCount val="1"/>
                <c:pt idx="0">
                  <c:v>Foundation</c:v>
                </c:pt>
              </c:strCache>
            </c:strRef>
          </c:tx>
          <c:val>
            <c:numRef>
              <c:f>'[2]Funding Sources'!$G$9</c:f>
              <c:numCache>
                <c:formatCode>General</c:formatCode>
                <c:ptCount val="1"/>
                <c:pt idx="0">
                  <c:v>6.8852684714016496E-2</c:v>
                </c:pt>
              </c:numCache>
            </c:numRef>
          </c:val>
        </c:ser>
        <c:ser>
          <c:idx val="7"/>
          <c:order val="7"/>
          <c:tx>
            <c:strRef>
              <c:f>'[2]Funding Sources'!$F$10</c:f>
              <c:strCache>
                <c:ptCount val="1"/>
                <c:pt idx="0">
                  <c:v>International NGO</c:v>
                </c:pt>
              </c:strCache>
            </c:strRef>
          </c:tx>
          <c:val>
            <c:numRef>
              <c:f>'[2]Funding Sources'!$G$10</c:f>
              <c:numCache>
                <c:formatCode>General</c:formatCode>
                <c:ptCount val="1"/>
                <c:pt idx="0">
                  <c:v>7.6131814491785257E-2</c:v>
                </c:pt>
              </c:numCache>
            </c:numRef>
          </c:val>
        </c:ser>
        <c:ser>
          <c:idx val="8"/>
          <c:order val="8"/>
          <c:tx>
            <c:strRef>
              <c:f>'[2]Funding Sources'!$F$11</c:f>
              <c:strCache>
                <c:ptCount val="1"/>
                <c:pt idx="0">
                  <c:v>Business/Cooropration</c:v>
                </c:pt>
              </c:strCache>
            </c:strRef>
          </c:tx>
          <c:val>
            <c:numRef>
              <c:f>'[2]Funding Sources'!$G$11</c:f>
              <c:numCache>
                <c:formatCode>General</c:formatCode>
                <c:ptCount val="1"/>
                <c:pt idx="0">
                  <c:v>1.3818316599743139E-2</c:v>
                </c:pt>
              </c:numCache>
            </c:numRef>
          </c:val>
        </c:ser>
        <c:ser>
          <c:idx val="9"/>
          <c:order val="9"/>
          <c:tx>
            <c:strRef>
              <c:f>'[2]Funding Sources'!$F$12</c:f>
              <c:strCache>
                <c:ptCount val="1"/>
                <c:pt idx="0">
                  <c:v>Other</c:v>
                </c:pt>
              </c:strCache>
            </c:strRef>
          </c:tx>
          <c:val>
            <c:numRef>
              <c:f>'[2]Funding Sources'!$G$12</c:f>
              <c:numCache>
                <c:formatCode>General</c:formatCode>
                <c:ptCount val="1"/>
                <c:pt idx="0">
                  <c:v>2.1952753215030076E-2</c:v>
                </c:pt>
              </c:numCache>
            </c:numRef>
          </c:val>
        </c:ser>
        <c:ser>
          <c:idx val="10"/>
          <c:order val="10"/>
          <c:tx>
            <c:strRef>
              <c:f>'[2]Funding Sources'!$F$13</c:f>
              <c:strCache>
                <c:ptCount val="1"/>
                <c:pt idx="0">
                  <c:v>Earned Income</c:v>
                </c:pt>
              </c:strCache>
            </c:strRef>
          </c:tx>
          <c:val>
            <c:numRef>
              <c:f>'[2]Funding Sources'!$G$13</c:f>
              <c:numCache>
                <c:formatCode>General</c:formatCode>
                <c:ptCount val="1"/>
                <c:pt idx="0">
                  <c:v>0.19152556173389318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9061371841155198"/>
          <c:y val="2.952029520295200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465703971119203"/>
          <c:y val="0.19741697416974202"/>
          <c:w val="0.61732851985559811"/>
          <c:h val="0.63099630996310008"/>
        </c:manualLayout>
      </c:layout>
      <c:pieChart>
        <c:varyColors val="1"/>
        <c:ser>
          <c:idx val="0"/>
          <c:order val="0"/>
          <c:tx>
            <c:strRef>
              <c:f>'[6]Funding Sources'!$A$63</c:f>
              <c:strCache>
                <c:ptCount val="1"/>
                <c:pt idx="0">
                  <c:v>Latin &amp; South America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7.2202166064982018E-2"/>
                  <c:y val="8.36406427056397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ISSA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2202166064981909E-3"/>
                  <c:y val="3.69003690036899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EU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4067388688327304E-3"/>
                  <c:y val="2.9520295202952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9253910950661809E-2"/>
                  <c:y val="-9.840098400984011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Bi-lateral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2.4067388688327304E-3"/>
                  <c:y val="4.18204182041820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Government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9.6269554753309235E-3"/>
                  <c:y val="-0.162361817318960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Foundation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2.4067388688327304E-3"/>
                  <c:y val="-1.72201722017219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0.101083032490975"/>
                  <c:y val="7.380073800738011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Other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0.12996389891696802"/>
                  <c:y val="-7.380073800738011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Earned Income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'[6]Funding Sources'!$B$62:$M$62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'[6]Funding Sources'!$B$63:$M$63</c:f>
              <c:numCache>
                <c:formatCode>General</c:formatCode>
                <c:ptCount val="12"/>
                <c:pt idx="0">
                  <c:v>0.65996980638135805</c:v>
                </c:pt>
                <c:pt idx="1">
                  <c:v>0</c:v>
                </c:pt>
                <c:pt idx="2">
                  <c:v>0</c:v>
                </c:pt>
                <c:pt idx="3">
                  <c:v>6.8746854831391466E-2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5.912229515499666E-2</c:v>
                </c:pt>
                <c:pt idx="8">
                  <c:v>0.20624056449417438</c:v>
                </c:pt>
                <c:pt idx="9">
                  <c:v>0</c:v>
                </c:pt>
                <c:pt idx="10">
                  <c:v>0</c:v>
                </c:pt>
                <c:pt idx="11">
                  <c:v>5.9204791380794326E-3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915254237288105"/>
          <c:y val="2.773246329526920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91525423728903"/>
          <c:y val="0.21533459240431302"/>
          <c:w val="0.65762711864407331"/>
          <c:h val="0.63295319585510201"/>
        </c:manualLayout>
      </c:layout>
      <c:pieChart>
        <c:varyColors val="1"/>
        <c:ser>
          <c:idx val="0"/>
          <c:order val="0"/>
          <c:tx>
            <c:strRef>
              <c:f>'[5]Funding Sources'!$B$21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2"/>
              <c:layout>
                <c:manualLayout>
                  <c:x val="-9.0395480225988704E-3"/>
                  <c:y val="2.1750951604132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259887005649721E-2"/>
                  <c:y val="1.74007612833062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7457627118644118E-2"/>
                  <c:y val="2.3926046764545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"/>
                  <c:y val="2.61011419249592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4.5197740112994404E-3"/>
                  <c:y val="3.04513322457858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Business/</a:t>
                    </a:r>
                    <a:endParaRPr lang="hu-HU"/>
                  </a:p>
                  <a:p>
                    <a:r>
                      <a:rPr lang="en-US"/>
                      <a:t>Corporation
4%</a:t>
                    </a:r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3.8418079096045214E-2"/>
                  <c:y val="-0.1152800435019030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3.3898305084745811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8.3615819209039544E-2"/>
                  <c:y val="-1.95758564437194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'[5]Funding Sources'!$A$22:$A$33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European Union</c:v>
                </c:pt>
                <c:pt idx="3">
                  <c:v>Multi-laterals</c:v>
                </c:pt>
                <c:pt idx="4">
                  <c:v>Bi-laterals</c:v>
                </c:pt>
                <c:pt idx="5">
                  <c:v>National/Local 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Business/Corporation</c:v>
                </c:pt>
                <c:pt idx="9">
                  <c:v>Current Grants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'[5]Funding Sources'!$B$22:$B$33</c:f>
              <c:numCache>
                <c:formatCode>General</c:formatCode>
                <c:ptCount val="12"/>
                <c:pt idx="0">
                  <c:v>2478625.7799999998</c:v>
                </c:pt>
                <c:pt idx="1">
                  <c:v>39151.19</c:v>
                </c:pt>
                <c:pt idx="2">
                  <c:v>504994.76998726925</c:v>
                </c:pt>
                <c:pt idx="3">
                  <c:v>295481</c:v>
                </c:pt>
                <c:pt idx="4">
                  <c:v>1173227.18</c:v>
                </c:pt>
                <c:pt idx="5">
                  <c:v>543638.75</c:v>
                </c:pt>
                <c:pt idx="6">
                  <c:v>441014.74</c:v>
                </c:pt>
                <c:pt idx="7">
                  <c:v>56544</c:v>
                </c:pt>
                <c:pt idx="8">
                  <c:v>369040.4</c:v>
                </c:pt>
                <c:pt idx="9">
                  <c:v>5400</c:v>
                </c:pt>
                <c:pt idx="10">
                  <c:v>210671.23</c:v>
                </c:pt>
                <c:pt idx="11">
                  <c:v>930303.27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827622409267803"/>
          <c:y val="2.7823240589198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632238211602905"/>
          <c:y val="0.23895253682487702"/>
          <c:w val="0.6327591533869511"/>
          <c:h val="0.60065466448445515"/>
        </c:manualLayout>
      </c:layout>
      <c:pieChart>
        <c:varyColors val="1"/>
        <c:ser>
          <c:idx val="0"/>
          <c:order val="0"/>
          <c:tx>
            <c:strRef>
              <c:f>'[5]Funding Sources'!$G$21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-1.8390804597701149E-2"/>
                  <c:y val="-8.0013623775444801E-1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ISSA
</a:t>
                    </a:r>
                    <a:r>
                      <a:rPr lang="hu-HU"/>
                      <a:t>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2068965517241378E-2"/>
                  <c:y val="2.40043644298963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6.8965517241379309E-3"/>
                  <c:y val="3.7097654118930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"/>
                  <c:y val="2.61865793780687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0"/>
                  <c:y val="2.8368794326241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6.8965517241379309E-3"/>
                  <c:y val="-2.40043644298963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Business/</a:t>
                    </a:r>
                    <a:endParaRPr lang="hu-HU"/>
                  </a:p>
                  <a:p>
                    <a:r>
                      <a:rPr lang="en-US"/>
                      <a:t>Corporation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6666666666666706"/>
                  <c:y val="-0.1549372613202400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2.0689655172413807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5.0574712643678209E-2"/>
                  <c:y val="-1.3093289689034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'[5]Funding Sources'!$F$22:$F$33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European Union</c:v>
                </c:pt>
                <c:pt idx="3">
                  <c:v>Multi-laterals</c:v>
                </c:pt>
                <c:pt idx="4">
                  <c:v>Bi-laterals</c:v>
                </c:pt>
                <c:pt idx="5">
                  <c:v>National/Local 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Business/Corporation</c:v>
                </c:pt>
                <c:pt idx="9">
                  <c:v>Current Grants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'[5]Funding Sources'!$G$22:$G$33</c:f>
              <c:numCache>
                <c:formatCode>General</c:formatCode>
                <c:ptCount val="12"/>
                <c:pt idx="0">
                  <c:v>2671865.36</c:v>
                </c:pt>
                <c:pt idx="1">
                  <c:v>12500</c:v>
                </c:pt>
                <c:pt idx="2">
                  <c:v>1040221.77</c:v>
                </c:pt>
                <c:pt idx="3">
                  <c:v>918578</c:v>
                </c:pt>
                <c:pt idx="4">
                  <c:v>1945893.81</c:v>
                </c:pt>
                <c:pt idx="5">
                  <c:v>178830</c:v>
                </c:pt>
                <c:pt idx="6">
                  <c:v>293453</c:v>
                </c:pt>
                <c:pt idx="7">
                  <c:v>198500</c:v>
                </c:pt>
                <c:pt idx="8">
                  <c:v>40713</c:v>
                </c:pt>
                <c:pt idx="9">
                  <c:v>0</c:v>
                </c:pt>
                <c:pt idx="10">
                  <c:v>747268.62</c:v>
                </c:pt>
                <c:pt idx="11">
                  <c:v>619091.93999999994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447653429603007"/>
          <c:y val="2.852049910873440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119133574007304"/>
          <c:y val="0.27985788466794409"/>
          <c:w val="0.57039711191335696"/>
          <c:h val="0.56328083793038108"/>
        </c:manualLayout>
      </c:layout>
      <c:pieChart>
        <c:varyColors val="1"/>
        <c:ser>
          <c:idx val="0"/>
          <c:order val="0"/>
          <c:tx>
            <c:strRef>
              <c:f>'[5]Funding Sources'!$A$46</c:f>
              <c:strCache>
                <c:ptCount val="1"/>
                <c:pt idx="0">
                  <c:v>Central Asia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0"/>
                  <c:y val="2.85204991087344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ISSA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2202166064982018E-2"/>
                  <c:y val="1.66369578134284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EU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8880866425992802E-2"/>
                  <c:y val="3.56506238859180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Government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8507821901323708E-2"/>
                  <c:y val="4.753416518122400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3.6101083032491002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4.091456077015642E-2"/>
                  <c:y val="-1.42602495543672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3802647412755713"/>
                  <c:y val="-4.04040404040404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0.24548736462093904"/>
                  <c:y val="-5.94177064765299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Other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7.9422382671480121E-2"/>
                  <c:y val="-2.13903743315508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'[5]Funding Sources'!$B$45:$M$45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'[5]Funding Sources'!$B$46:$M$46</c:f>
              <c:numCache>
                <c:formatCode>General</c:formatCode>
                <c:ptCount val="12"/>
                <c:pt idx="0">
                  <c:v>0.54207723460569535</c:v>
                </c:pt>
                <c:pt idx="1">
                  <c:v>0</c:v>
                </c:pt>
                <c:pt idx="2">
                  <c:v>0</c:v>
                </c:pt>
                <c:pt idx="3">
                  <c:v>6.3777543926783378E-2</c:v>
                </c:pt>
                <c:pt idx="4">
                  <c:v>0.21524921075289391</c:v>
                </c:pt>
                <c:pt idx="5">
                  <c:v>0</c:v>
                </c:pt>
                <c:pt idx="6">
                  <c:v>3.2845435122293438E-2</c:v>
                </c:pt>
                <c:pt idx="7">
                  <c:v>2.5511017570713352E-2</c:v>
                </c:pt>
                <c:pt idx="8">
                  <c:v>2.3916578972543769E-2</c:v>
                </c:pt>
                <c:pt idx="9">
                  <c:v>0</c:v>
                </c:pt>
                <c:pt idx="10">
                  <c:v>0</c:v>
                </c:pt>
                <c:pt idx="11">
                  <c:v>9.6622979049076824E-2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3103484478233303"/>
          <c:y val="2.872531418312401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724156219824503"/>
          <c:y val="0.27289048473967908"/>
          <c:w val="0.55689702055581913"/>
          <c:h val="0.57989228007181404"/>
        </c:manualLayout>
      </c:layout>
      <c:pieChart>
        <c:varyColors val="1"/>
        <c:ser>
          <c:idx val="0"/>
          <c:order val="0"/>
          <c:tx>
            <c:strRef>
              <c:f>'[5]Funding Sources'!$A$49</c:f>
              <c:strCache>
                <c:ptCount val="1"/>
                <c:pt idx="0">
                  <c:v>South East Europe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2.7586206896551706E-2"/>
                  <c:y val="-2.15439856373429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ISSA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8965517241379309E-3"/>
                  <c:y val="-1.91502094554158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5287356321839108E-2"/>
                  <c:y val="2.8725314183123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0"/>
                  <c:y val="-2.1543985637342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0229885057471299"/>
                  <c:y val="-3.111909036505080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4.5977011494252908E-2"/>
                  <c:y val="-4.30879712746858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Other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0.12873545117205204"/>
                  <c:y val="-2.8725314183123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'[5]Funding Sources'!$B$48:$M$48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'[5]Funding Sources'!$B$49:$M$49</c:f>
              <c:numCache>
                <c:formatCode>General</c:formatCode>
                <c:ptCount val="12"/>
                <c:pt idx="0">
                  <c:v>0.3475523093892226</c:v>
                </c:pt>
                <c:pt idx="1">
                  <c:v>9.4376476561162242E-4</c:v>
                </c:pt>
                <c:pt idx="2">
                  <c:v>5.1075630620870616E-2</c:v>
                </c:pt>
                <c:pt idx="3">
                  <c:v>3.7640760121360764E-2</c:v>
                </c:pt>
                <c:pt idx="4">
                  <c:v>0.32628358386553946</c:v>
                </c:pt>
                <c:pt idx="5">
                  <c:v>6.3862063773956384E-3</c:v>
                </c:pt>
                <c:pt idx="6">
                  <c:v>0.10321880401239987</c:v>
                </c:pt>
                <c:pt idx="7">
                  <c:v>7.8144888934268218E-3</c:v>
                </c:pt>
                <c:pt idx="8">
                  <c:v>3.5362020169788726E-2</c:v>
                </c:pt>
                <c:pt idx="9">
                  <c:v>0</c:v>
                </c:pt>
                <c:pt idx="10">
                  <c:v>4.9409147126536377E-3</c:v>
                </c:pt>
                <c:pt idx="11">
                  <c:v>7.8781517071730228E-2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891696750902916"/>
          <c:y val="2.877697841726640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01444043321405"/>
          <c:y val="0.30395710146862104"/>
          <c:w val="0.60469314079422398"/>
          <c:h val="0.60251851474549201"/>
        </c:manualLayout>
      </c:layout>
      <c:pieChart>
        <c:varyColors val="1"/>
        <c:ser>
          <c:idx val="0"/>
          <c:order val="0"/>
          <c:tx>
            <c:strRef>
              <c:f>'[5]Funding Sources'!$A$53</c:f>
              <c:strCache>
                <c:ptCount val="1"/>
                <c:pt idx="0">
                  <c:v>Accession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4"/>
              <c:layout>
                <c:manualLayout>
                  <c:x val="-7.46089049338147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Bi-lateral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"/>
                  <c:y val="3.357314148681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0"/>
                  <c:y val="1.19904076738609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International NGO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2.4067388688327307E-2"/>
                  <c:y val="-7.6738609112709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Business/
Corporation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7172081829121504"/>
                  <c:y val="-0.251798561151079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0.26714801444043296"/>
                  <c:y val="-0.251798561151079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Other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'[5]Funding Sources'!$B$52:$M$52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'[5]Funding Sources'!$B$53:$M$53</c:f>
              <c:numCache>
                <c:formatCode>General</c:formatCode>
                <c:ptCount val="12"/>
                <c:pt idx="0">
                  <c:v>0.28470334619437826</c:v>
                </c:pt>
                <c:pt idx="1">
                  <c:v>8.9309019565109622E-3</c:v>
                </c:pt>
                <c:pt idx="2">
                  <c:v>0.16294061031988188</c:v>
                </c:pt>
                <c:pt idx="3">
                  <c:v>2.9695009013408002E-2</c:v>
                </c:pt>
                <c:pt idx="4">
                  <c:v>0</c:v>
                </c:pt>
                <c:pt idx="5">
                  <c:v>0.27006983518624894</c:v>
                </c:pt>
                <c:pt idx="6">
                  <c:v>3.6697778195874393E-2</c:v>
                </c:pt>
                <c:pt idx="7">
                  <c:v>0</c:v>
                </c:pt>
                <c:pt idx="8">
                  <c:v>4.4287290037470896E-3</c:v>
                </c:pt>
                <c:pt idx="9">
                  <c:v>0</c:v>
                </c:pt>
                <c:pt idx="10">
                  <c:v>1.3235935888229787E-3</c:v>
                </c:pt>
                <c:pt idx="11">
                  <c:v>0.2012101965411274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5379061371841203"/>
          <c:y val="2.968460111317250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60649819494704"/>
          <c:y val="0.24675324675324703"/>
          <c:w val="0.58303249097472587"/>
          <c:h val="0.59925788497217092"/>
        </c:manualLayout>
      </c:layout>
      <c:pieChart>
        <c:varyColors val="1"/>
        <c:ser>
          <c:idx val="0"/>
          <c:order val="0"/>
          <c:tx>
            <c:strRef>
              <c:f>'[5]Funding Sources'!$A$57</c:f>
              <c:strCache>
                <c:ptCount val="1"/>
                <c:pt idx="0">
                  <c:v>Eastern Europe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2"/>
              <c:layout>
                <c:manualLayout>
                  <c:x val="9.6269554753309235E-3"/>
                  <c:y val="3.71057513914657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46931407942238307"/>
                  <c:y val="-0.3166357452071740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1.4440433212996403E-2"/>
                  <c:y val="1.2368583797155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International NGO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0.20216625448894701"/>
                  <c:y val="-0.1607915893630179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Business/
Corporation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25030084235860406"/>
                  <c:y val="-0.70995670995670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'[5]Funding Sources'!$B$56:$M$56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'[5]Funding Sources'!$B$57:$M$57</c:f>
              <c:numCache>
                <c:formatCode>General</c:formatCode>
                <c:ptCount val="12"/>
                <c:pt idx="0">
                  <c:v>0.31928142407771526</c:v>
                </c:pt>
                <c:pt idx="1">
                  <c:v>1.2248117534066195E-2</c:v>
                </c:pt>
                <c:pt idx="2">
                  <c:v>0</c:v>
                </c:pt>
                <c:pt idx="3">
                  <c:v>0</c:v>
                </c:pt>
                <c:pt idx="4">
                  <c:v>0.30079791106015663</c:v>
                </c:pt>
                <c:pt idx="5">
                  <c:v>3.1117025282085169E-3</c:v>
                </c:pt>
                <c:pt idx="6">
                  <c:v>0.14141858203366856</c:v>
                </c:pt>
                <c:pt idx="7">
                  <c:v>0</c:v>
                </c:pt>
                <c:pt idx="8">
                  <c:v>0</c:v>
                </c:pt>
                <c:pt idx="9">
                  <c:v>5.6010645507753309E-3</c:v>
                </c:pt>
                <c:pt idx="10">
                  <c:v>0.18446587480890517</c:v>
                </c:pt>
                <c:pt idx="11">
                  <c:v>3.3075323406504396E-2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955667231016107"/>
          <c:y val="2.9411764705882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lang="hu-HU" sz="16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354967432613401"/>
          <c:y val="0.20588253773636603"/>
          <c:w val="0.56484688703778907"/>
          <c:h val="0.60845642848872405"/>
        </c:manualLayout>
      </c:layout>
      <c:pieChart>
        <c:varyColors val="1"/>
        <c:ser>
          <c:idx val="0"/>
          <c:order val="0"/>
          <c:tx>
            <c:strRef>
              <c:f>'[5]Funding Sources'!$A$60</c:f>
              <c:strCache>
                <c:ptCount val="1"/>
                <c:pt idx="0">
                  <c:v>Caucasus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4"/>
              <c:layout>
                <c:manualLayout>
                  <c:x val="3.1854379977246904E-2"/>
                  <c:y val="1.47058823529412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4.5506257110352714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Government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4.5506077951860097E-2"/>
                  <c:y val="4.90196078431373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Foundation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3.6405005688282095E-2"/>
                  <c:y val="-0.7205882352941180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International NGO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0.475540386803185"/>
                  <c:y val="-0.4289215686274511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Current Grants for 2012
</a:t>
                    </a:r>
                    <a:r>
                      <a:rPr lang="hu-HU"/>
                      <a:t>&lt;1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lang="hu-HU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'[5]Funding Sources'!$B$59:$M$59</c:f>
              <c:strCache>
                <c:ptCount val="12"/>
                <c:pt idx="0">
                  <c:v>Soros Entity</c:v>
                </c:pt>
                <c:pt idx="1">
                  <c:v>ISSA</c:v>
                </c:pt>
                <c:pt idx="2">
                  <c:v>EU</c:v>
                </c:pt>
                <c:pt idx="3">
                  <c:v>Multi-lateral</c:v>
                </c:pt>
                <c:pt idx="4">
                  <c:v>Bi-lateral</c:v>
                </c:pt>
                <c:pt idx="5">
                  <c:v>Government</c:v>
                </c:pt>
                <c:pt idx="6">
                  <c:v>Foundation</c:v>
                </c:pt>
                <c:pt idx="7">
                  <c:v>International NGO</c:v>
                </c:pt>
                <c:pt idx="8">
                  <c:v>Business/
Corporation</c:v>
                </c:pt>
                <c:pt idx="9">
                  <c:v>Current Grants for 2012</c:v>
                </c:pt>
                <c:pt idx="10">
                  <c:v>Other</c:v>
                </c:pt>
                <c:pt idx="11">
                  <c:v>Earned Income</c:v>
                </c:pt>
              </c:strCache>
            </c:strRef>
          </c:cat>
          <c:val>
            <c:numRef>
              <c:f>'[5]Funding Sources'!$B$60:$M$60</c:f>
              <c:numCache>
                <c:formatCode>General</c:formatCode>
                <c:ptCount val="12"/>
                <c:pt idx="0">
                  <c:v>0.29529391595753723</c:v>
                </c:pt>
                <c:pt idx="1">
                  <c:v>7.3522716838686905E-3</c:v>
                </c:pt>
                <c:pt idx="2">
                  <c:v>7.5436894666025864E-2</c:v>
                </c:pt>
                <c:pt idx="3">
                  <c:v>8.7804991994846052E-2</c:v>
                </c:pt>
                <c:pt idx="4">
                  <c:v>7.0989273889300847E-2</c:v>
                </c:pt>
                <c:pt idx="5">
                  <c:v>0</c:v>
                </c:pt>
                <c:pt idx="6">
                  <c:v>0</c:v>
                </c:pt>
                <c:pt idx="7">
                  <c:v>2.7387373722491891E-3</c:v>
                </c:pt>
                <c:pt idx="8">
                  <c:v>0.18260582249496932</c:v>
                </c:pt>
                <c:pt idx="9">
                  <c:v>0</c:v>
                </c:pt>
                <c:pt idx="10">
                  <c:v>1.8549309294164127E-2</c:v>
                </c:pt>
                <c:pt idx="11">
                  <c:v>0.25922878264703858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4</xdr:row>
      <xdr:rowOff>19050</xdr:rowOff>
    </xdr:from>
    <xdr:to>
      <xdr:col>21</xdr:col>
      <xdr:colOff>142875</xdr:colOff>
      <xdr:row>38</xdr:row>
      <xdr:rowOff>38100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9525</xdr:rowOff>
    </xdr:from>
    <xdr:to>
      <xdr:col>9</xdr:col>
      <xdr:colOff>133350</xdr:colOff>
      <xdr:row>41</xdr:row>
      <xdr:rowOff>0</xdr:rowOff>
    </xdr:to>
    <xdr:graphicFrame macro="">
      <xdr:nvGraphicFramePr>
        <xdr:cNvPr id="3" name="Chart 2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104775</xdr:colOff>
      <xdr:row>3</xdr:row>
      <xdr:rowOff>152400</xdr:rowOff>
    </xdr:from>
    <xdr:to>
      <xdr:col>19</xdr:col>
      <xdr:colOff>114300</xdr:colOff>
      <xdr:row>39</xdr:row>
      <xdr:rowOff>104775</xdr:rowOff>
    </xdr:to>
    <xdr:graphicFrame macro="">
      <xdr:nvGraphicFramePr>
        <xdr:cNvPr id="4" name="Chart 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85725</xdr:colOff>
      <xdr:row>4</xdr:row>
      <xdr:rowOff>0</xdr:rowOff>
    </xdr:from>
    <xdr:to>
      <xdr:col>28</xdr:col>
      <xdr:colOff>38100</xdr:colOff>
      <xdr:row>39</xdr:row>
      <xdr:rowOff>95250</xdr:rowOff>
    </xdr:to>
    <xdr:graphicFrame macro="">
      <xdr:nvGraphicFramePr>
        <xdr:cNvPr id="5" name="Chart 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247650</xdr:rowOff>
    </xdr:from>
    <xdr:to>
      <xdr:col>9</xdr:col>
      <xdr:colOff>76200</xdr:colOff>
      <xdr:row>34</xdr:row>
      <xdr:rowOff>133350</xdr:rowOff>
    </xdr:to>
    <xdr:graphicFrame macro="">
      <xdr:nvGraphicFramePr>
        <xdr:cNvPr id="2" name="Chart 3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</xdr:colOff>
      <xdr:row>1</xdr:row>
      <xdr:rowOff>257175</xdr:rowOff>
    </xdr:from>
    <xdr:to>
      <xdr:col>18</xdr:col>
      <xdr:colOff>219075</xdr:colOff>
      <xdr:row>34</xdr:row>
      <xdr:rowOff>104775</xdr:rowOff>
    </xdr:to>
    <xdr:graphicFrame macro="">
      <xdr:nvGraphicFramePr>
        <xdr:cNvPr id="3" name="Chart 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276225</xdr:colOff>
      <xdr:row>2</xdr:row>
      <xdr:rowOff>0</xdr:rowOff>
    </xdr:from>
    <xdr:to>
      <xdr:col>27</xdr:col>
      <xdr:colOff>238125</xdr:colOff>
      <xdr:row>34</xdr:row>
      <xdr:rowOff>114300</xdr:rowOff>
    </xdr:to>
    <xdr:graphicFrame macro="">
      <xdr:nvGraphicFramePr>
        <xdr:cNvPr id="4" name="Chart 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28575</xdr:rowOff>
    </xdr:from>
    <xdr:to>
      <xdr:col>9</xdr:col>
      <xdr:colOff>76200</xdr:colOff>
      <xdr:row>66</xdr:row>
      <xdr:rowOff>142875</xdr:rowOff>
    </xdr:to>
    <xdr:graphicFrame macro="">
      <xdr:nvGraphicFramePr>
        <xdr:cNvPr id="5" name="Chart 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95250</xdr:colOff>
      <xdr:row>35</xdr:row>
      <xdr:rowOff>9525</xdr:rowOff>
    </xdr:from>
    <xdr:to>
      <xdr:col>18</xdr:col>
      <xdr:colOff>342900</xdr:colOff>
      <xdr:row>67</xdr:row>
      <xdr:rowOff>9525</xdr:rowOff>
    </xdr:to>
    <xdr:graphicFrame macro="">
      <xdr:nvGraphicFramePr>
        <xdr:cNvPr id="6" name="Chart 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352425</xdr:colOff>
      <xdr:row>35</xdr:row>
      <xdr:rowOff>9525</xdr:rowOff>
    </xdr:from>
    <xdr:to>
      <xdr:col>27</xdr:col>
      <xdr:colOff>314325</xdr:colOff>
      <xdr:row>66</xdr:row>
      <xdr:rowOff>152400</xdr:rowOff>
    </xdr:to>
    <xdr:graphicFrame macro="">
      <xdr:nvGraphicFramePr>
        <xdr:cNvPr id="7" name="Chart 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4</xdr:row>
      <xdr:rowOff>19050</xdr:rowOff>
    </xdr:from>
    <xdr:to>
      <xdr:col>21</xdr:col>
      <xdr:colOff>142875</xdr:colOff>
      <xdr:row>38</xdr:row>
      <xdr:rowOff>38100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9525</xdr:rowOff>
    </xdr:from>
    <xdr:to>
      <xdr:col>9</xdr:col>
      <xdr:colOff>133350</xdr:colOff>
      <xdr:row>41</xdr:row>
      <xdr:rowOff>0</xdr:rowOff>
    </xdr:to>
    <xdr:graphicFrame macro="">
      <xdr:nvGraphicFramePr>
        <xdr:cNvPr id="3" name="Chart 2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104775</xdr:colOff>
      <xdr:row>3</xdr:row>
      <xdr:rowOff>152400</xdr:rowOff>
    </xdr:from>
    <xdr:to>
      <xdr:col>19</xdr:col>
      <xdr:colOff>114300</xdr:colOff>
      <xdr:row>39</xdr:row>
      <xdr:rowOff>104775</xdr:rowOff>
    </xdr:to>
    <xdr:graphicFrame macro="">
      <xdr:nvGraphicFramePr>
        <xdr:cNvPr id="4" name="Chart 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85725</xdr:colOff>
      <xdr:row>4</xdr:row>
      <xdr:rowOff>0</xdr:rowOff>
    </xdr:from>
    <xdr:to>
      <xdr:col>28</xdr:col>
      <xdr:colOff>38100</xdr:colOff>
      <xdr:row>39</xdr:row>
      <xdr:rowOff>95250</xdr:rowOff>
    </xdr:to>
    <xdr:graphicFrame macro="">
      <xdr:nvGraphicFramePr>
        <xdr:cNvPr id="5" name="Chart 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247650</xdr:rowOff>
    </xdr:from>
    <xdr:to>
      <xdr:col>9</xdr:col>
      <xdr:colOff>76200</xdr:colOff>
      <xdr:row>34</xdr:row>
      <xdr:rowOff>133350</xdr:rowOff>
    </xdr:to>
    <xdr:graphicFrame macro="">
      <xdr:nvGraphicFramePr>
        <xdr:cNvPr id="2" name="Chart 3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</xdr:colOff>
      <xdr:row>1</xdr:row>
      <xdr:rowOff>257175</xdr:rowOff>
    </xdr:from>
    <xdr:to>
      <xdr:col>18</xdr:col>
      <xdr:colOff>219075</xdr:colOff>
      <xdr:row>34</xdr:row>
      <xdr:rowOff>104775</xdr:rowOff>
    </xdr:to>
    <xdr:graphicFrame macro="">
      <xdr:nvGraphicFramePr>
        <xdr:cNvPr id="3" name="Chart 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276225</xdr:colOff>
      <xdr:row>2</xdr:row>
      <xdr:rowOff>0</xdr:rowOff>
    </xdr:from>
    <xdr:to>
      <xdr:col>27</xdr:col>
      <xdr:colOff>238125</xdr:colOff>
      <xdr:row>34</xdr:row>
      <xdr:rowOff>114300</xdr:rowOff>
    </xdr:to>
    <xdr:graphicFrame macro="">
      <xdr:nvGraphicFramePr>
        <xdr:cNvPr id="4" name="Chart 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35</xdr:row>
      <xdr:rowOff>28575</xdr:rowOff>
    </xdr:from>
    <xdr:to>
      <xdr:col>9</xdr:col>
      <xdr:colOff>76200</xdr:colOff>
      <xdr:row>66</xdr:row>
      <xdr:rowOff>142875</xdr:rowOff>
    </xdr:to>
    <xdr:graphicFrame macro="">
      <xdr:nvGraphicFramePr>
        <xdr:cNvPr id="5" name="Chart 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95250</xdr:colOff>
      <xdr:row>35</xdr:row>
      <xdr:rowOff>9525</xdr:rowOff>
    </xdr:from>
    <xdr:to>
      <xdr:col>18</xdr:col>
      <xdr:colOff>342900</xdr:colOff>
      <xdr:row>67</xdr:row>
      <xdr:rowOff>9525</xdr:rowOff>
    </xdr:to>
    <xdr:graphicFrame macro="">
      <xdr:nvGraphicFramePr>
        <xdr:cNvPr id="6" name="Chart 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352425</xdr:colOff>
      <xdr:row>35</xdr:row>
      <xdr:rowOff>9525</xdr:rowOff>
    </xdr:from>
    <xdr:to>
      <xdr:col>27</xdr:col>
      <xdr:colOff>314325</xdr:colOff>
      <xdr:row>66</xdr:row>
      <xdr:rowOff>152400</xdr:rowOff>
    </xdr:to>
    <xdr:graphicFrame macro="">
      <xdr:nvGraphicFramePr>
        <xdr:cNvPr id="7" name="Chart 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p.sara\dokumentum\S&#225;ra\FOSI\Financial%20info-2009-10\SbS%20NGO%202009-10%20Financial%20Inf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klaus\AppData\Local\Microsoft\Windows\Temporary%20Internet%20Files\Content.Outlook\1QU6XDIV\Financial%20Analysis%202012-2013%20SbS%20Program_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orary%20Internet%20Files\Content.Outlook\RH38PXJR\Documents%20and%20Settings\User\Local%20Settings\Temporary%20Internet%20Files\OLK40\KopijaTemplate%20SbS%20NGO%202008-9%20Financial%20Inf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echallenger\Local%20Settings\Temporary%20Internet%20Files\OLK8\Financial%20data%202007%202008\Country%20Data\Albania%20SbS%20NGO%202007-8%20Financial%20Info%20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NEW%20Q%20DRIVE\ECP%20Strategies&amp;%20Budgets\2013\ISSA%20data%20collection%202013\SbS%202013-1014%20Financial%20Survey\Final%20data%20analysis%20from%20ISSA%20-%2020%20March%20201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NEW%20Q%20DRIVE\ECP%20Strategies&amp;%20Budgets\2013\ISSA%20data%20collection%202013\SbS%202013-1014%20Financial%20Survey\SbS%20NGOs%20with%20no%20programatic%20fund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nts 2009 - 2010"/>
      <sheetName val="Donor Type"/>
    </sheetNames>
    <sheetDataSet>
      <sheetData sheetId="0"/>
      <sheetData sheetId="1">
        <row r="1">
          <cell r="A1" t="str">
            <v>Please Select</v>
          </cell>
        </row>
        <row r="2">
          <cell r="A2" t="str">
            <v>Soros Entity</v>
          </cell>
        </row>
        <row r="3">
          <cell r="A3" t="str">
            <v>Multi-lateral Organization i.e. UNICEF</v>
          </cell>
        </row>
        <row r="4">
          <cell r="A4" t="str">
            <v>Bi-lateral Funder i.e. USAID</v>
          </cell>
        </row>
        <row r="5">
          <cell r="A5" t="str">
            <v>European Union</v>
          </cell>
        </row>
        <row r="6">
          <cell r="A6" t="str">
            <v>International Step by Step (ISSA)</v>
          </cell>
        </row>
        <row r="7">
          <cell r="A7" t="str">
            <v>National or Local Government</v>
          </cell>
        </row>
        <row r="8">
          <cell r="A8" t="str">
            <v>Foundation</v>
          </cell>
        </row>
        <row r="9">
          <cell r="A9" t="str">
            <v>International Non Governmental Organization</v>
          </cell>
        </row>
        <row r="10">
          <cell r="A10" t="str">
            <v xml:space="preserve">Business/
Corporation </v>
          </cell>
        </row>
        <row r="11">
          <cell r="A11" t="str">
            <v>Other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bania"/>
      <sheetName val="Armenia"/>
      <sheetName val="Azerbaijan"/>
      <sheetName val="Belarus"/>
      <sheetName val="Bosnia"/>
      <sheetName val="Bulgaria"/>
      <sheetName val="Croatia"/>
      <sheetName val="Czech"/>
      <sheetName val="Estonia"/>
      <sheetName val="Georgia"/>
      <sheetName val="Haiti"/>
      <sheetName val="Hungary"/>
      <sheetName val="Kazakhstan"/>
      <sheetName val="Kosovo"/>
      <sheetName val="Kyrgyzstan"/>
      <sheetName val="Latvia"/>
      <sheetName val="Lithuania"/>
      <sheetName val="Macedonia"/>
      <sheetName val="Moldova"/>
      <sheetName val="Mongolia"/>
      <sheetName val="Montenegro"/>
      <sheetName val="Romania"/>
      <sheetName val="Russia"/>
      <sheetName val="Serbia"/>
      <sheetName val="Slovakia"/>
      <sheetName val="Slovenia"/>
      <sheetName val="Tajikistan"/>
      <sheetName val="Ukraine"/>
      <sheetName val="Uzbekistan"/>
      <sheetName val="2012 totals"/>
      <sheetName val="2013 totals"/>
      <sheetName val="Analysis of Soros Funds"/>
      <sheetName val="Soros Roma Funds"/>
      <sheetName val="Program Activities NA"/>
      <sheetName val="Project Charts NA"/>
      <sheetName val="Funding Sources"/>
      <sheetName val="2011-2013 Funding Pies"/>
      <sheetName val="Regional Pie Charts"/>
      <sheetName val="Chart1"/>
      <sheetName val="Chart2"/>
      <sheetName val="Chart3"/>
      <sheetName val="Chart4"/>
      <sheetName val="Chart5"/>
      <sheetName val="Chart6"/>
      <sheetName val="Chart7"/>
      <sheetName val="Chart8"/>
      <sheetName val="Donor Typ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4">
          <cell r="F4" t="str">
            <v>ISSA</v>
          </cell>
          <cell r="G4">
            <v>1.0656462816644841E-2</v>
          </cell>
        </row>
        <row r="5">
          <cell r="F5" t="str">
            <v>European Union</v>
          </cell>
          <cell r="G5">
            <v>8.5088671946403752E-2</v>
          </cell>
        </row>
        <row r="6">
          <cell r="F6" t="str">
            <v>Bi-laterals</v>
          </cell>
          <cell r="G6">
            <v>3.7846686083299906E-2</v>
          </cell>
        </row>
        <row r="7">
          <cell r="F7" t="str">
            <v>Multi-laterals</v>
          </cell>
          <cell r="G7">
            <v>0.16646262550189697</v>
          </cell>
        </row>
        <row r="8">
          <cell r="F8" t="str">
            <v>National/Local Government</v>
          </cell>
          <cell r="G8">
            <v>4.1962053890416011E-2</v>
          </cell>
        </row>
        <row r="9">
          <cell r="F9" t="str">
            <v>Foundation</v>
          </cell>
          <cell r="G9">
            <v>6.8852684714016496E-2</v>
          </cell>
        </row>
        <row r="10">
          <cell r="F10" t="str">
            <v>International NGO</v>
          </cell>
          <cell r="G10">
            <v>7.6131814491785257E-2</v>
          </cell>
        </row>
        <row r="11">
          <cell r="F11" t="str">
            <v>Business/Cooropration</v>
          </cell>
          <cell r="G11">
            <v>1.3818316599743139E-2</v>
          </cell>
        </row>
        <row r="12">
          <cell r="F12" t="str">
            <v>Other</v>
          </cell>
          <cell r="G12">
            <v>2.1952753215030076E-2</v>
          </cell>
        </row>
        <row r="13">
          <cell r="F13" t="str">
            <v>Earned Income</v>
          </cell>
          <cell r="G13">
            <v>0.19152556173389318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1">
          <cell r="A1" t="str">
            <v>Please Select</v>
          </cell>
        </row>
        <row r="2">
          <cell r="A2" t="str">
            <v>Soros Entity</v>
          </cell>
        </row>
        <row r="3">
          <cell r="A3" t="str">
            <v>Multi-lateral Organization i.e. UNICEF</v>
          </cell>
        </row>
        <row r="4">
          <cell r="A4" t="str">
            <v>Bi-lateral Funder i.e. USAID</v>
          </cell>
        </row>
        <row r="5">
          <cell r="A5" t="str">
            <v>Current Grants for 2012</v>
          </cell>
        </row>
        <row r="6">
          <cell r="A6" t="str">
            <v>International Step by Step (ISSA)</v>
          </cell>
        </row>
        <row r="7">
          <cell r="A7" t="str">
            <v>National or Local Government</v>
          </cell>
        </row>
        <row r="8">
          <cell r="A8" t="str">
            <v>Foundation</v>
          </cell>
        </row>
        <row r="9">
          <cell r="A9" t="str">
            <v>International Non Governmental Organization</v>
          </cell>
        </row>
        <row r="10">
          <cell r="A10" t="str">
            <v xml:space="preserve">Business/
Corporation </v>
          </cell>
        </row>
        <row r="11">
          <cell r="A11" t="str">
            <v>Other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nts 07-08"/>
      <sheetName val="Donor Type"/>
    </sheetNames>
    <sheetDataSet>
      <sheetData sheetId="0"/>
      <sheetData sheetId="1">
        <row r="1">
          <cell r="A1" t="str">
            <v>Please Select</v>
          </cell>
        </row>
        <row r="2">
          <cell r="A2" t="str">
            <v>Soros Entity</v>
          </cell>
        </row>
        <row r="3">
          <cell r="A3" t="str">
            <v>Multi-lateral Organization i.e. UNICEF</v>
          </cell>
        </row>
        <row r="4">
          <cell r="A4" t="str">
            <v>Bi-lateral Funder i.e. USAID</v>
          </cell>
        </row>
        <row r="5">
          <cell r="A5" t="str">
            <v>European Union</v>
          </cell>
        </row>
        <row r="6">
          <cell r="A6" t="str">
            <v>International Step by Step (ISSA)</v>
          </cell>
        </row>
        <row r="7">
          <cell r="A7" t="str">
            <v>National or Local Government</v>
          </cell>
        </row>
        <row r="8">
          <cell r="A8" t="str">
            <v>Foundation</v>
          </cell>
        </row>
        <row r="9">
          <cell r="A9" t="str">
            <v>International Non Governmental Organization</v>
          </cell>
        </row>
        <row r="10">
          <cell r="A10" t="str">
            <v xml:space="preserve">Business/
Corporation </v>
          </cell>
        </row>
        <row r="11">
          <cell r="A11" t="str">
            <v>Other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nts 07-08"/>
      <sheetName val="Donor Type"/>
    </sheetNames>
    <sheetDataSet>
      <sheetData sheetId="0"/>
      <sheetData sheetId="1">
        <row r="1">
          <cell r="A1" t="str">
            <v>Please Select</v>
          </cell>
        </row>
        <row r="2">
          <cell r="A2" t="str">
            <v>Soros Entity</v>
          </cell>
        </row>
        <row r="3">
          <cell r="A3" t="str">
            <v>Multi-lateral Organization i.e. UNICEF</v>
          </cell>
        </row>
        <row r="4">
          <cell r="A4" t="str">
            <v>Bi-lateral Funder i.e. USAID</v>
          </cell>
        </row>
        <row r="5">
          <cell r="A5" t="str">
            <v>European Union</v>
          </cell>
        </row>
        <row r="6">
          <cell r="A6" t="str">
            <v>International Step by Step (ISSA)</v>
          </cell>
        </row>
        <row r="7">
          <cell r="A7" t="str">
            <v>National or Local Government</v>
          </cell>
        </row>
        <row r="8">
          <cell r="A8" t="str">
            <v>Foundation</v>
          </cell>
        </row>
        <row r="9">
          <cell r="A9" t="str">
            <v>International Non Governmental Organization</v>
          </cell>
        </row>
        <row r="10">
          <cell r="A10" t="str">
            <v xml:space="preserve">Business/
Corporation </v>
          </cell>
        </row>
        <row r="11">
          <cell r="A11" t="str">
            <v>Other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bania"/>
      <sheetName val="Armenia"/>
      <sheetName val="Azerbaijan"/>
      <sheetName val="Belarus"/>
      <sheetName val="Bosnia"/>
      <sheetName val="Bulgaria"/>
      <sheetName val="Croatia"/>
      <sheetName val="Czech"/>
      <sheetName val="Estonia"/>
      <sheetName val="Georgia"/>
      <sheetName val="Haiti"/>
      <sheetName val="Kazakhstan"/>
      <sheetName val="Kosovo"/>
      <sheetName val="Kyrgyzstan"/>
      <sheetName val="Latvia"/>
      <sheetName val="Lithuania"/>
      <sheetName val="Macedonia"/>
      <sheetName val="Moldova"/>
      <sheetName val="Mongolia"/>
      <sheetName val="Montenegro"/>
      <sheetName val="Romania"/>
      <sheetName val="Russia"/>
      <sheetName val="Serbia"/>
      <sheetName val="Slovakia"/>
      <sheetName val="Slovenia"/>
      <sheetName val="Tajikistan"/>
      <sheetName val="Ukraine"/>
      <sheetName val="2014 totals"/>
      <sheetName val="Soros Roma Funds"/>
      <sheetName val="Program Activities NA"/>
      <sheetName val="Project Charts NA"/>
      <sheetName val="Funding Sources"/>
      <sheetName val="2012-2014 Funding Pies"/>
      <sheetName val="Regional Pie Charts"/>
      <sheetName val="Chart1"/>
      <sheetName val="Chart2"/>
      <sheetName val="Chart3"/>
      <sheetName val="Chart4"/>
      <sheetName val="Chart5"/>
      <sheetName val="Chart6"/>
      <sheetName val="Chart7"/>
      <sheetName val="Chart8"/>
      <sheetName val="Donor Type"/>
    </sheetNames>
    <sheetDataSet>
      <sheetData sheetId="0">
        <row r="7">
          <cell r="D7" t="str">
            <v>Soros Entity</v>
          </cell>
          <cell r="G7">
            <v>25000</v>
          </cell>
        </row>
        <row r="8">
          <cell r="D8" t="str">
            <v>Other</v>
          </cell>
          <cell r="G8">
            <v>10000</v>
          </cell>
        </row>
        <row r="9">
          <cell r="D9" t="str">
            <v>International Non Governmental Organization</v>
          </cell>
          <cell r="G9">
            <v>10000</v>
          </cell>
        </row>
        <row r="10">
          <cell r="D10" t="str">
            <v>Soros Entity</v>
          </cell>
          <cell r="G10">
            <v>20000</v>
          </cell>
        </row>
        <row r="11">
          <cell r="D11" t="str">
            <v>Multi-lateral Organization i.e. UNICEF</v>
          </cell>
          <cell r="G11">
            <v>20000</v>
          </cell>
        </row>
        <row r="12">
          <cell r="D12">
            <v>3</v>
          </cell>
          <cell r="G12">
            <v>8000</v>
          </cell>
        </row>
        <row r="13">
          <cell r="D13" t="str">
            <v>Soros Entity</v>
          </cell>
          <cell r="G13">
            <v>3600</v>
          </cell>
        </row>
        <row r="14">
          <cell r="D14" t="str">
            <v>International Non Governmental Organization</v>
          </cell>
          <cell r="G14">
            <v>3500</v>
          </cell>
        </row>
        <row r="22">
          <cell r="G22">
            <v>100100</v>
          </cell>
        </row>
        <row r="23">
          <cell r="D23" t="str">
            <v>Type of Donor</v>
          </cell>
        </row>
        <row r="25">
          <cell r="G25">
            <v>2013</v>
          </cell>
        </row>
        <row r="47">
          <cell r="G47">
            <v>18000</v>
          </cell>
        </row>
        <row r="49">
          <cell r="G49">
            <v>3000</v>
          </cell>
        </row>
        <row r="66">
          <cell r="G66">
            <v>75000</v>
          </cell>
        </row>
      </sheetData>
      <sheetData sheetId="1">
        <row r="7">
          <cell r="D7" t="str">
            <v>Soros Entity</v>
          </cell>
          <cell r="G7">
            <v>50000</v>
          </cell>
        </row>
        <row r="8">
          <cell r="D8" t="str">
            <v>Multi-lateral Organization i.e. UNICEF</v>
          </cell>
          <cell r="G8">
            <v>41293</v>
          </cell>
        </row>
        <row r="9">
          <cell r="D9" t="str">
            <v>Bi-lateral Funder i.e. USAID</v>
          </cell>
          <cell r="G9">
            <v>50000</v>
          </cell>
        </row>
        <row r="10">
          <cell r="D10" t="str">
            <v>Multi-lateral Organization i.e. UNICEF</v>
          </cell>
          <cell r="G10">
            <v>26744</v>
          </cell>
        </row>
        <row r="11">
          <cell r="D11" t="str">
            <v>European Union</v>
          </cell>
          <cell r="G11">
            <v>46035</v>
          </cell>
        </row>
        <row r="13">
          <cell r="G13">
            <v>214072</v>
          </cell>
        </row>
        <row r="14">
          <cell r="D14" t="str">
            <v>Type of Donor</v>
          </cell>
        </row>
        <row r="16">
          <cell r="G16">
            <v>2013</v>
          </cell>
        </row>
        <row r="17">
          <cell r="D17" t="str">
            <v>Soros Entity</v>
          </cell>
        </row>
        <row r="24">
          <cell r="G24">
            <v>0</v>
          </cell>
        </row>
        <row r="25">
          <cell r="G25">
            <v>214072</v>
          </cell>
        </row>
        <row r="28">
          <cell r="G28">
            <v>2754</v>
          </cell>
        </row>
        <row r="32">
          <cell r="G32">
            <v>5269</v>
          </cell>
        </row>
        <row r="33">
          <cell r="G33">
            <v>8593</v>
          </cell>
        </row>
        <row r="34">
          <cell r="G34">
            <v>4171</v>
          </cell>
        </row>
        <row r="35">
          <cell r="G35">
            <v>5869</v>
          </cell>
        </row>
        <row r="36">
          <cell r="G36">
            <v>1853</v>
          </cell>
        </row>
        <row r="37">
          <cell r="G37">
            <v>1122</v>
          </cell>
        </row>
        <row r="38">
          <cell r="G38">
            <v>3659</v>
          </cell>
        </row>
        <row r="39">
          <cell r="G39">
            <v>12021</v>
          </cell>
        </row>
        <row r="40">
          <cell r="G40">
            <v>2672</v>
          </cell>
        </row>
        <row r="56">
          <cell r="G56">
            <v>15800</v>
          </cell>
        </row>
      </sheetData>
      <sheetData sheetId="2">
        <row r="5">
          <cell r="D5" t="str">
            <v>Soros Entity</v>
          </cell>
          <cell r="G5">
            <v>13433</v>
          </cell>
        </row>
        <row r="6">
          <cell r="D6" t="str">
            <v>Soros Entity</v>
          </cell>
          <cell r="G6">
            <v>32354</v>
          </cell>
        </row>
        <row r="7">
          <cell r="D7" t="str">
            <v>Soros Entity</v>
          </cell>
          <cell r="G7">
            <v>29000</v>
          </cell>
        </row>
        <row r="8">
          <cell r="D8" t="str">
            <v>Soros Entity</v>
          </cell>
          <cell r="G8">
            <v>16875</v>
          </cell>
        </row>
        <row r="9">
          <cell r="D9" t="str">
            <v>Soros Entity</v>
          </cell>
          <cell r="G9">
            <v>100000</v>
          </cell>
        </row>
        <row r="10">
          <cell r="D10" t="str">
            <v>European Union</v>
          </cell>
          <cell r="G10">
            <v>35606.61998726926</v>
          </cell>
        </row>
        <row r="11">
          <cell r="D11" t="str">
            <v>Soros Entity</v>
          </cell>
          <cell r="G11">
            <v>19899</v>
          </cell>
        </row>
        <row r="12">
          <cell r="D12" t="str">
            <v>Soros Entity</v>
          </cell>
          <cell r="G12">
            <v>3002</v>
          </cell>
        </row>
        <row r="13">
          <cell r="D13" t="str">
            <v>Bi-lateral Funder i.e. USAID</v>
          </cell>
          <cell r="G13">
            <v>6868.18</v>
          </cell>
        </row>
        <row r="14">
          <cell r="D14" t="str">
            <v xml:space="preserve">Business/
Corporation </v>
          </cell>
          <cell r="G14">
            <v>89554</v>
          </cell>
        </row>
        <row r="15">
          <cell r="D15" t="str">
            <v xml:space="preserve">Business/
Corporation </v>
          </cell>
          <cell r="G15">
            <v>108071.25</v>
          </cell>
        </row>
        <row r="16">
          <cell r="D16" t="str">
            <v>Other</v>
          </cell>
          <cell r="G16">
            <v>20075</v>
          </cell>
        </row>
        <row r="17">
          <cell r="D17" t="str">
            <v>International Step by Step (ISSA)</v>
          </cell>
          <cell r="G17">
            <v>5994</v>
          </cell>
        </row>
        <row r="18">
          <cell r="D18" t="str">
            <v>International Non Governmental Organization</v>
          </cell>
          <cell r="G18">
            <v>610</v>
          </cell>
        </row>
        <row r="19">
          <cell r="D19" t="str">
            <v>International Non Governmental Organization</v>
          </cell>
          <cell r="G19">
            <v>2354</v>
          </cell>
        </row>
        <row r="20">
          <cell r="D20" t="str">
            <v>International Step by Step (ISSA)</v>
          </cell>
          <cell r="G20">
            <v>1963</v>
          </cell>
        </row>
        <row r="22">
          <cell r="G22">
            <v>485659.04998726922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</row>
        <row r="27">
          <cell r="D27" t="str">
            <v>Soros Entity</v>
          </cell>
        </row>
        <row r="28">
          <cell r="D28" t="str">
            <v>Soros Entity</v>
          </cell>
        </row>
        <row r="49">
          <cell r="G49">
            <v>232567.49000000002</v>
          </cell>
        </row>
      </sheetData>
      <sheetData sheetId="3">
        <row r="5">
          <cell r="D5" t="str">
            <v>Soros Entity</v>
          </cell>
          <cell r="G5">
            <v>45000</v>
          </cell>
        </row>
        <row r="6">
          <cell r="D6" t="str">
            <v>International Non Governmental Organization</v>
          </cell>
        </row>
        <row r="7">
          <cell r="D7" t="str">
            <v>Please Select</v>
          </cell>
        </row>
        <row r="22">
          <cell r="G22">
            <v>45000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</row>
        <row r="27">
          <cell r="D27" t="str">
            <v>Current Grants for 2012</v>
          </cell>
          <cell r="G27">
            <v>5400</v>
          </cell>
        </row>
        <row r="28">
          <cell r="D28" t="str">
            <v>Bi-lateral Funder i.e. USAID</v>
          </cell>
        </row>
        <row r="29">
          <cell r="D29" t="str">
            <v>National or Local Government</v>
          </cell>
          <cell r="G29">
            <v>3000</v>
          </cell>
        </row>
        <row r="46">
          <cell r="G46">
            <v>1000</v>
          </cell>
        </row>
        <row r="47">
          <cell r="G47">
            <v>2000</v>
          </cell>
        </row>
        <row r="50">
          <cell r="G50">
            <v>1000</v>
          </cell>
        </row>
        <row r="66">
          <cell r="G66">
            <v>92000</v>
          </cell>
        </row>
      </sheetData>
      <sheetData sheetId="4">
        <row r="7">
          <cell r="D7" t="str">
            <v>European Union</v>
          </cell>
          <cell r="G7">
            <v>546.15</v>
          </cell>
        </row>
        <row r="8">
          <cell r="D8" t="str">
            <v>European Union</v>
          </cell>
          <cell r="G8">
            <v>3985</v>
          </cell>
        </row>
        <row r="9">
          <cell r="D9" t="str">
            <v>European Union</v>
          </cell>
          <cell r="G9">
            <v>17958</v>
          </cell>
        </row>
        <row r="10">
          <cell r="D10" t="str">
            <v>Soros Entity</v>
          </cell>
          <cell r="G10">
            <v>431</v>
          </cell>
        </row>
        <row r="11">
          <cell r="D11" t="str">
            <v>Soros Entity</v>
          </cell>
          <cell r="G11">
            <v>4367</v>
          </cell>
        </row>
        <row r="12">
          <cell r="D12" t="str">
            <v>Soros Entity</v>
          </cell>
          <cell r="G12">
            <v>5461</v>
          </cell>
        </row>
        <row r="13">
          <cell r="D13" t="str">
            <v>Soros Entity</v>
          </cell>
          <cell r="G13">
            <v>43279</v>
          </cell>
        </row>
        <row r="14">
          <cell r="D14" t="str">
            <v>Bi-lateral Funder i.e. USAID</v>
          </cell>
          <cell r="G14">
            <v>81615</v>
          </cell>
        </row>
        <row r="15">
          <cell r="D15" t="str">
            <v>International Non Governmental Organization</v>
          </cell>
          <cell r="G15">
            <v>2580</v>
          </cell>
        </row>
        <row r="16">
          <cell r="D16" t="str">
            <v>Other</v>
          </cell>
          <cell r="G16">
            <v>167</v>
          </cell>
        </row>
        <row r="17">
          <cell r="D17" t="str">
            <v>Soros Entity</v>
          </cell>
        </row>
        <row r="18">
          <cell r="D18" t="str">
            <v>Multi-lateral Organization i.e. UNICEF</v>
          </cell>
        </row>
        <row r="19">
          <cell r="D19" t="str">
            <v>Soros Entity</v>
          </cell>
        </row>
        <row r="20">
          <cell r="D20" t="str">
            <v>Soros Entity</v>
          </cell>
          <cell r="G20">
            <v>20000</v>
          </cell>
        </row>
        <row r="21">
          <cell r="D21" t="str">
            <v>International Step by Step (ISSA)</v>
          </cell>
          <cell r="G21">
            <v>1942</v>
          </cell>
        </row>
        <row r="22">
          <cell r="G22">
            <v>182331.15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</row>
        <row r="45">
          <cell r="G45">
            <v>463</v>
          </cell>
        </row>
        <row r="49">
          <cell r="G49">
            <v>34040</v>
          </cell>
        </row>
        <row r="51">
          <cell r="G51">
            <v>7721</v>
          </cell>
        </row>
        <row r="53">
          <cell r="G53">
            <v>5750</v>
          </cell>
        </row>
      </sheetData>
      <sheetData sheetId="5">
        <row r="7">
          <cell r="D7" t="str">
            <v>National or Local Government</v>
          </cell>
          <cell r="G7">
            <v>60000</v>
          </cell>
        </row>
        <row r="8">
          <cell r="D8" t="str">
            <v>Soros Entity</v>
          </cell>
          <cell r="G8">
            <v>20000</v>
          </cell>
        </row>
        <row r="9">
          <cell r="D9" t="str">
            <v>Soros Entity</v>
          </cell>
          <cell r="G9">
            <v>15000</v>
          </cell>
        </row>
        <row r="10">
          <cell r="D10" t="str">
            <v>European Union</v>
          </cell>
          <cell r="G10">
            <v>15000</v>
          </cell>
        </row>
        <row r="11">
          <cell r="D11" t="str">
            <v>European Union</v>
          </cell>
        </row>
        <row r="12">
          <cell r="D12" t="str">
            <v>National or Local Government</v>
          </cell>
        </row>
        <row r="22">
          <cell r="G22">
            <v>110000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Please Select</v>
          </cell>
        </row>
      </sheetData>
      <sheetData sheetId="6">
        <row r="5">
          <cell r="D5" t="str">
            <v>Soros Entity</v>
          </cell>
          <cell r="G5">
            <v>22740</v>
          </cell>
        </row>
        <row r="6">
          <cell r="D6" t="str">
            <v>Soros Entity</v>
          </cell>
          <cell r="G6">
            <v>20000</v>
          </cell>
        </row>
        <row r="7">
          <cell r="D7" t="str">
            <v>Soros Entity</v>
          </cell>
          <cell r="G7">
            <v>3000</v>
          </cell>
        </row>
        <row r="8">
          <cell r="D8" t="str">
            <v>European Union</v>
          </cell>
          <cell r="G8">
            <v>70000</v>
          </cell>
        </row>
        <row r="9">
          <cell r="D9" t="str">
            <v>European Union</v>
          </cell>
          <cell r="G9">
            <v>8000</v>
          </cell>
        </row>
        <row r="10">
          <cell r="D10" t="str">
            <v>Multi-lateral Organization i.e. UNICEF</v>
          </cell>
          <cell r="G10">
            <v>12619</v>
          </cell>
        </row>
        <row r="11">
          <cell r="D11" t="str">
            <v>Multi-lateral Organization i.e. UNICEF</v>
          </cell>
          <cell r="G11">
            <v>40000</v>
          </cell>
        </row>
        <row r="12">
          <cell r="D12" t="str">
            <v>National or Local Government</v>
          </cell>
          <cell r="G12">
            <v>9090</v>
          </cell>
        </row>
        <row r="23">
          <cell r="G23">
            <v>185449</v>
          </cell>
        </row>
        <row r="24">
          <cell r="D24" t="str">
            <v>Type of Donor</v>
          </cell>
        </row>
        <row r="26">
          <cell r="G26">
            <v>2013</v>
          </cell>
        </row>
        <row r="27">
          <cell r="D27" t="str">
            <v>Soros Entity</v>
          </cell>
        </row>
        <row r="28">
          <cell r="D28" t="str">
            <v>European Union</v>
          </cell>
        </row>
        <row r="46">
          <cell r="G46">
            <v>5000</v>
          </cell>
        </row>
        <row r="48">
          <cell r="G48">
            <v>20000</v>
          </cell>
        </row>
        <row r="49">
          <cell r="G49">
            <v>30000</v>
          </cell>
        </row>
      </sheetData>
      <sheetData sheetId="7">
        <row r="5">
          <cell r="D5" t="str">
            <v>European Union</v>
          </cell>
          <cell r="G5">
            <v>40000</v>
          </cell>
        </row>
        <row r="6">
          <cell r="D6" t="str">
            <v>Soros Entity</v>
          </cell>
          <cell r="G6">
            <v>60000</v>
          </cell>
        </row>
        <row r="7">
          <cell r="D7" t="str">
            <v>European Union</v>
          </cell>
          <cell r="G7">
            <v>37911</v>
          </cell>
        </row>
        <row r="8">
          <cell r="D8" t="str">
            <v>European Union</v>
          </cell>
        </row>
        <row r="9">
          <cell r="D9" t="str">
            <v>European Union</v>
          </cell>
          <cell r="G9">
            <v>16911</v>
          </cell>
        </row>
        <row r="10">
          <cell r="D10" t="str">
            <v>Soros Entity</v>
          </cell>
          <cell r="G10">
            <v>20000</v>
          </cell>
        </row>
        <row r="11">
          <cell r="D11" t="str">
            <v>International Step by Step (ISSA)</v>
          </cell>
        </row>
        <row r="12">
          <cell r="D12" t="str">
            <v>Soros Entity</v>
          </cell>
        </row>
        <row r="13">
          <cell r="D13" t="str">
            <v>Soros Entity</v>
          </cell>
          <cell r="G13">
            <v>85000</v>
          </cell>
        </row>
        <row r="14">
          <cell r="D14" t="str">
            <v>International Step by Step (ISSA)</v>
          </cell>
          <cell r="G14">
            <v>635</v>
          </cell>
        </row>
        <row r="22">
          <cell r="G22">
            <v>160457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European Union</v>
          </cell>
        </row>
        <row r="27">
          <cell r="D27" t="str">
            <v>European Union</v>
          </cell>
        </row>
        <row r="28">
          <cell r="D28" t="str">
            <v>European Union</v>
          </cell>
        </row>
        <row r="29">
          <cell r="D29" t="str">
            <v>Soros Entity</v>
          </cell>
        </row>
        <row r="45">
          <cell r="G45">
            <v>550</v>
          </cell>
        </row>
        <row r="47">
          <cell r="G47">
            <v>40000</v>
          </cell>
        </row>
      </sheetData>
      <sheetData sheetId="8">
        <row r="7">
          <cell r="D7" t="str">
            <v>Soros Entity</v>
          </cell>
          <cell r="G7">
            <v>20000</v>
          </cell>
        </row>
        <row r="8">
          <cell r="D8" t="str">
            <v>National or Local Government</v>
          </cell>
          <cell r="G8">
            <v>50116</v>
          </cell>
        </row>
        <row r="9">
          <cell r="D9" t="str">
            <v xml:space="preserve">Business/
Corporation </v>
          </cell>
          <cell r="G9">
            <v>650.15</v>
          </cell>
        </row>
        <row r="10">
          <cell r="D10" t="str">
            <v>Foundation</v>
          </cell>
          <cell r="G10">
            <v>27094</v>
          </cell>
        </row>
        <row r="11">
          <cell r="D11" t="str">
            <v>Foundation</v>
          </cell>
          <cell r="G11">
            <v>15474.74</v>
          </cell>
        </row>
        <row r="22">
          <cell r="G22">
            <v>113334.89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</row>
        <row r="27">
          <cell r="D27" t="str">
            <v>Foundation</v>
          </cell>
          <cell r="G27">
            <v>29109</v>
          </cell>
        </row>
        <row r="28">
          <cell r="D28" t="str">
            <v>Soros Entity</v>
          </cell>
          <cell r="G28">
            <v>40000</v>
          </cell>
        </row>
        <row r="29">
          <cell r="D29" t="str">
            <v>Soros Entity</v>
          </cell>
        </row>
        <row r="45">
          <cell r="G45">
            <v>300</v>
          </cell>
        </row>
        <row r="46">
          <cell r="G46">
            <v>500</v>
          </cell>
        </row>
        <row r="47">
          <cell r="G47">
            <v>27000</v>
          </cell>
        </row>
        <row r="66">
          <cell r="G66">
            <v>900</v>
          </cell>
        </row>
      </sheetData>
      <sheetData sheetId="9">
        <row r="7">
          <cell r="D7" t="str">
            <v>Soros Entity</v>
          </cell>
        </row>
        <row r="8">
          <cell r="D8" t="str">
            <v>Soros Entity</v>
          </cell>
          <cell r="G8">
            <v>5000</v>
          </cell>
        </row>
        <row r="9">
          <cell r="D9" t="str">
            <v>Multi-lateral Organization i.e. UNICEF</v>
          </cell>
          <cell r="G9">
            <v>26990</v>
          </cell>
        </row>
        <row r="10">
          <cell r="D10" t="str">
            <v>Soros Entity</v>
          </cell>
          <cell r="G10">
            <v>5184</v>
          </cell>
        </row>
        <row r="11">
          <cell r="D11" t="str">
            <v>Bi-lateral Funder i.e. USAID</v>
          </cell>
          <cell r="G11">
            <v>19960</v>
          </cell>
        </row>
        <row r="12">
          <cell r="D12" t="str">
            <v>Soros Entity</v>
          </cell>
          <cell r="G12">
            <v>20000</v>
          </cell>
        </row>
        <row r="13">
          <cell r="D13" t="str">
            <v>Soros Entity</v>
          </cell>
          <cell r="G13">
            <v>24835</v>
          </cell>
        </row>
        <row r="22">
          <cell r="G22">
            <v>101969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</row>
        <row r="27">
          <cell r="D27" t="str">
            <v>Soros Entity</v>
          </cell>
        </row>
      </sheetData>
      <sheetData sheetId="10">
        <row r="7">
          <cell r="D7" t="str">
            <v>Soros Entity</v>
          </cell>
          <cell r="G7">
            <v>120000</v>
          </cell>
        </row>
        <row r="8">
          <cell r="D8" t="str">
            <v>Soros Entity</v>
          </cell>
          <cell r="G8">
            <v>120000</v>
          </cell>
        </row>
        <row r="9">
          <cell r="D9" t="str">
            <v xml:space="preserve">Business/
Corporation </v>
          </cell>
          <cell r="G9">
            <v>75000</v>
          </cell>
        </row>
        <row r="10">
          <cell r="D10" t="str">
            <v>Multi-lateral Organization i.e. UNICEF</v>
          </cell>
          <cell r="G10">
            <v>25000</v>
          </cell>
        </row>
        <row r="11">
          <cell r="D11" t="str">
            <v>International Non Governmental Organization</v>
          </cell>
          <cell r="G11">
            <v>8000</v>
          </cell>
        </row>
        <row r="12">
          <cell r="D12" t="str">
            <v>International Non Governmental Organization</v>
          </cell>
          <cell r="G12">
            <v>13500</v>
          </cell>
        </row>
        <row r="22">
          <cell r="G22">
            <v>361500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</row>
        <row r="27">
          <cell r="D27" t="str">
            <v>Soros Entity</v>
          </cell>
        </row>
        <row r="28">
          <cell r="D28" t="str">
            <v>Multi-lateral Organization i.e. UNICEF</v>
          </cell>
        </row>
        <row r="29">
          <cell r="D29" t="str">
            <v>International Non Governmental Organization</v>
          </cell>
        </row>
        <row r="30">
          <cell r="D30" t="str">
            <v>International Non Governmental Organization</v>
          </cell>
        </row>
        <row r="45">
          <cell r="G45">
            <v>1188</v>
          </cell>
        </row>
        <row r="51">
          <cell r="G51">
            <v>300</v>
          </cell>
        </row>
        <row r="52">
          <cell r="G52">
            <v>665</v>
          </cell>
        </row>
        <row r="66">
          <cell r="G66">
            <v>635</v>
          </cell>
        </row>
      </sheetData>
      <sheetData sheetId="11">
        <row r="5">
          <cell r="D5" t="str">
            <v>European Union</v>
          </cell>
          <cell r="G5">
            <v>40000</v>
          </cell>
        </row>
        <row r="6">
          <cell r="D6" t="str">
            <v>Soros Entity</v>
          </cell>
          <cell r="G6">
            <v>60000</v>
          </cell>
        </row>
        <row r="7">
          <cell r="D7" t="str">
            <v>Soros Entity</v>
          </cell>
        </row>
        <row r="8">
          <cell r="D8" t="str">
            <v>Foundation</v>
          </cell>
          <cell r="G8">
            <v>8000</v>
          </cell>
        </row>
        <row r="9">
          <cell r="D9" t="str">
            <v>Foundation</v>
          </cell>
        </row>
        <row r="10">
          <cell r="D10" t="str">
            <v>Soros Entity</v>
          </cell>
        </row>
        <row r="11">
          <cell r="D11" t="str">
            <v xml:space="preserve">Business/
Corporation </v>
          </cell>
          <cell r="G11">
            <v>15000</v>
          </cell>
        </row>
        <row r="12">
          <cell r="D12" t="str">
            <v>Foundation</v>
          </cell>
          <cell r="G12">
            <v>12600</v>
          </cell>
        </row>
        <row r="13">
          <cell r="D13" t="str">
            <v>International Step by Step (ISSA)</v>
          </cell>
        </row>
        <row r="22">
          <cell r="G22">
            <v>35600</v>
          </cell>
        </row>
        <row r="23">
          <cell r="D23" t="str">
            <v>Type of Donor</v>
          </cell>
        </row>
        <row r="25">
          <cell r="G25">
            <v>2013</v>
          </cell>
        </row>
        <row r="45">
          <cell r="G45">
            <v>700</v>
          </cell>
        </row>
        <row r="47">
          <cell r="G47">
            <v>6000</v>
          </cell>
        </row>
        <row r="48">
          <cell r="G48">
            <v>1500</v>
          </cell>
        </row>
        <row r="49">
          <cell r="G49">
            <v>1000</v>
          </cell>
        </row>
        <row r="51">
          <cell r="G51">
            <v>2000</v>
          </cell>
        </row>
        <row r="66">
          <cell r="G66">
            <v>19000</v>
          </cell>
        </row>
      </sheetData>
      <sheetData sheetId="12">
        <row r="5">
          <cell r="D5" t="str">
            <v>Soros Entity</v>
          </cell>
          <cell r="G5">
            <v>10000</v>
          </cell>
        </row>
        <row r="6">
          <cell r="D6" t="str">
            <v>Soros Entity</v>
          </cell>
          <cell r="G6">
            <v>29903</v>
          </cell>
        </row>
        <row r="7">
          <cell r="D7" t="str">
            <v>Soros Entity</v>
          </cell>
          <cell r="G7">
            <v>20000</v>
          </cell>
        </row>
        <row r="8">
          <cell r="D8" t="str">
            <v>Soros Entity</v>
          </cell>
          <cell r="G8">
            <v>44465</v>
          </cell>
        </row>
        <row r="20">
          <cell r="G20">
            <v>104368</v>
          </cell>
        </row>
        <row r="21">
          <cell r="D21" t="str">
            <v>Type of Donor</v>
          </cell>
        </row>
        <row r="23">
          <cell r="G23">
            <v>2013</v>
          </cell>
        </row>
        <row r="24">
          <cell r="D24" t="str">
            <v>International Non Governmental Organization</v>
          </cell>
        </row>
        <row r="25">
          <cell r="D25" t="str">
            <v>Bi-lateral Funder i.e. USAID</v>
          </cell>
        </row>
      </sheetData>
      <sheetData sheetId="13">
        <row r="7">
          <cell r="D7" t="str">
            <v>Soros Entity</v>
          </cell>
          <cell r="G7">
            <v>20000</v>
          </cell>
        </row>
        <row r="8">
          <cell r="D8" t="str">
            <v>Bi-lateral Funder i.e. USAID</v>
          </cell>
          <cell r="G8">
            <v>135000</v>
          </cell>
        </row>
        <row r="9">
          <cell r="D9" t="str">
            <v>Soros Entity</v>
          </cell>
          <cell r="G9">
            <v>20000</v>
          </cell>
        </row>
        <row r="10">
          <cell r="D10" t="str">
            <v>Soros Entity</v>
          </cell>
          <cell r="G10">
            <v>20000</v>
          </cell>
        </row>
        <row r="11">
          <cell r="D11" t="str">
            <v>Soros Entity</v>
          </cell>
          <cell r="G11">
            <v>20000</v>
          </cell>
        </row>
        <row r="12">
          <cell r="D12" t="str">
            <v>Soros Entity</v>
          </cell>
          <cell r="G12">
            <v>74000</v>
          </cell>
        </row>
        <row r="13">
          <cell r="D13" t="str">
            <v>Foundation</v>
          </cell>
          <cell r="G13">
            <v>0</v>
          </cell>
        </row>
        <row r="14">
          <cell r="D14" t="str">
            <v>Multi-lateral Organization i.e. UNICEF</v>
          </cell>
          <cell r="G14">
            <v>0</v>
          </cell>
        </row>
        <row r="15">
          <cell r="D15" t="str">
            <v>International Non Governmental Organization</v>
          </cell>
          <cell r="G15">
            <v>0</v>
          </cell>
        </row>
        <row r="16">
          <cell r="D16" t="str">
            <v>Other</v>
          </cell>
          <cell r="G16">
            <v>0</v>
          </cell>
        </row>
        <row r="17">
          <cell r="D17" t="str">
            <v>Soros Entity</v>
          </cell>
          <cell r="G17">
            <v>19400</v>
          </cell>
        </row>
        <row r="18">
          <cell r="D18" t="str">
            <v>Bi-lateral Funder i.e. USAID</v>
          </cell>
          <cell r="G18">
            <v>0</v>
          </cell>
        </row>
        <row r="19">
          <cell r="G19">
            <v>308400</v>
          </cell>
        </row>
        <row r="20">
          <cell r="D20" t="str">
            <v>Type of Donor</v>
          </cell>
        </row>
        <row r="22">
          <cell r="G22">
            <v>2013</v>
          </cell>
        </row>
        <row r="29">
          <cell r="G29">
            <v>0</v>
          </cell>
        </row>
        <row r="30">
          <cell r="G30">
            <v>308400</v>
          </cell>
        </row>
        <row r="31">
          <cell r="G31" t="str">
            <v>Total Income (USD)</v>
          </cell>
        </row>
        <row r="32">
          <cell r="G32">
            <v>2013</v>
          </cell>
        </row>
        <row r="41">
          <cell r="G41">
            <v>25000</v>
          </cell>
        </row>
      </sheetData>
      <sheetData sheetId="14">
        <row r="5">
          <cell r="D5" t="str">
            <v>National or Local Government</v>
          </cell>
          <cell r="G5">
            <v>15190</v>
          </cell>
        </row>
        <row r="6">
          <cell r="D6" t="str">
            <v>National or Local Government</v>
          </cell>
          <cell r="G6">
            <v>1000</v>
          </cell>
        </row>
        <row r="7">
          <cell r="D7" t="str">
            <v>Soros Entity</v>
          </cell>
          <cell r="G7">
            <v>931</v>
          </cell>
        </row>
        <row r="8">
          <cell r="D8" t="str">
            <v>European Union</v>
          </cell>
          <cell r="G8">
            <v>17250</v>
          </cell>
        </row>
        <row r="9">
          <cell r="D9" t="str">
            <v>European Union</v>
          </cell>
          <cell r="G9">
            <v>27200</v>
          </cell>
        </row>
        <row r="10">
          <cell r="D10" t="str">
            <v>European Union</v>
          </cell>
          <cell r="G10">
            <v>27230</v>
          </cell>
        </row>
        <row r="11">
          <cell r="D11" t="str">
            <v>European Union</v>
          </cell>
          <cell r="G11">
            <v>16800</v>
          </cell>
        </row>
        <row r="13">
          <cell r="G13">
            <v>105601</v>
          </cell>
        </row>
        <row r="14">
          <cell r="D14" t="str">
            <v>Type of Donor</v>
          </cell>
        </row>
        <row r="16">
          <cell r="G16">
            <v>2013</v>
          </cell>
        </row>
        <row r="17">
          <cell r="D17" t="str">
            <v>Soros Entity</v>
          </cell>
          <cell r="G17">
            <v>20000</v>
          </cell>
        </row>
        <row r="18">
          <cell r="D18" t="str">
            <v>National or Local Government</v>
          </cell>
        </row>
        <row r="19">
          <cell r="D19" t="str">
            <v>Foundation</v>
          </cell>
        </row>
        <row r="20">
          <cell r="D20" t="str">
            <v>National or Local Government</v>
          </cell>
        </row>
        <row r="23">
          <cell r="G23">
            <v>20000</v>
          </cell>
        </row>
        <row r="24">
          <cell r="G24">
            <v>125601</v>
          </cell>
        </row>
        <row r="25">
          <cell r="G25" t="str">
            <v>Total Income (USD)</v>
          </cell>
        </row>
        <row r="26">
          <cell r="G26">
            <v>2013</v>
          </cell>
        </row>
        <row r="27">
          <cell r="G27">
            <v>487</v>
          </cell>
        </row>
        <row r="28">
          <cell r="G28">
            <v>653</v>
          </cell>
        </row>
        <row r="29">
          <cell r="G29">
            <v>10458</v>
          </cell>
        </row>
        <row r="30">
          <cell r="G30">
            <v>0</v>
          </cell>
        </row>
        <row r="32">
          <cell r="G32">
            <v>2000</v>
          </cell>
        </row>
        <row r="33">
          <cell r="G33">
            <v>2039</v>
          </cell>
        </row>
        <row r="47">
          <cell r="G47">
            <v>29270</v>
          </cell>
        </row>
      </sheetData>
      <sheetData sheetId="15">
        <row r="5">
          <cell r="D5" t="str">
            <v>European Union</v>
          </cell>
          <cell r="G5">
            <v>122400</v>
          </cell>
        </row>
        <row r="6">
          <cell r="D6" t="str">
            <v>European Union</v>
          </cell>
          <cell r="G6">
            <v>22000</v>
          </cell>
        </row>
        <row r="7">
          <cell r="D7" t="str">
            <v>Soros Entity</v>
          </cell>
          <cell r="G7">
            <v>12747</v>
          </cell>
        </row>
        <row r="8">
          <cell r="D8" t="str">
            <v>Soros Entity</v>
          </cell>
          <cell r="G8">
            <v>20000</v>
          </cell>
        </row>
        <row r="9">
          <cell r="D9" t="str">
            <v>European Union</v>
          </cell>
        </row>
        <row r="20">
          <cell r="G20">
            <v>177147</v>
          </cell>
        </row>
        <row r="21">
          <cell r="D21" t="str">
            <v>Type of Donor</v>
          </cell>
        </row>
        <row r="23">
          <cell r="G23">
            <v>2013</v>
          </cell>
        </row>
        <row r="26">
          <cell r="D26" t="str">
            <v>European Union</v>
          </cell>
        </row>
        <row r="45">
          <cell r="G45">
            <v>3000</v>
          </cell>
        </row>
        <row r="47">
          <cell r="G47">
            <v>8000</v>
          </cell>
        </row>
        <row r="63">
          <cell r="G63">
            <v>320000</v>
          </cell>
        </row>
      </sheetData>
      <sheetData sheetId="16">
        <row r="7">
          <cell r="D7" t="str">
            <v>Bi-lateral Funder i.e. USAID</v>
          </cell>
          <cell r="G7">
            <v>527361</v>
          </cell>
        </row>
        <row r="8">
          <cell r="D8" t="str">
            <v>Soros Entity</v>
          </cell>
          <cell r="G8">
            <v>71553</v>
          </cell>
        </row>
        <row r="9">
          <cell r="D9" t="str">
            <v>Bi-lateral Funder i.e. USAID</v>
          </cell>
          <cell r="G9">
            <v>62423</v>
          </cell>
        </row>
        <row r="10">
          <cell r="D10" t="str">
            <v>Soros Entity</v>
          </cell>
          <cell r="G10">
            <v>19899</v>
          </cell>
        </row>
        <row r="11">
          <cell r="D11" t="str">
            <v>Soros Entity</v>
          </cell>
          <cell r="G11">
            <v>4846</v>
          </cell>
        </row>
        <row r="12">
          <cell r="D12" t="str">
            <v>Soros Entity</v>
          </cell>
          <cell r="G12">
            <v>20000</v>
          </cell>
        </row>
        <row r="22">
          <cell r="G22">
            <v>706082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</row>
      </sheetData>
      <sheetData sheetId="17">
        <row r="5">
          <cell r="D5" t="str">
            <v>Bi-lateral Funder i.e. USAID</v>
          </cell>
          <cell r="G5">
            <v>130000</v>
          </cell>
        </row>
        <row r="6">
          <cell r="D6" t="str">
            <v>Soros Entity</v>
          </cell>
          <cell r="G6">
            <v>20000</v>
          </cell>
        </row>
        <row r="7">
          <cell r="D7" t="str">
            <v>Soros Entity</v>
          </cell>
          <cell r="G7">
            <v>46124</v>
          </cell>
        </row>
        <row r="8">
          <cell r="D8" t="str">
            <v>Foundation</v>
          </cell>
          <cell r="G8">
            <v>75000</v>
          </cell>
        </row>
        <row r="9">
          <cell r="D9" t="str">
            <v>Multi-lateral Organization i.e. UNICEF</v>
          </cell>
        </row>
        <row r="10">
          <cell r="D10" t="str">
            <v>International Step by Step (ISSA)</v>
          </cell>
          <cell r="G10">
            <v>9308.44</v>
          </cell>
        </row>
        <row r="11">
          <cell r="D11" t="str">
            <v>Foundation</v>
          </cell>
          <cell r="G11">
            <v>1342</v>
          </cell>
        </row>
        <row r="12">
          <cell r="D12" t="str">
            <v>Other</v>
          </cell>
          <cell r="G12">
            <v>9000</v>
          </cell>
        </row>
        <row r="13">
          <cell r="D13" t="str">
            <v>Other</v>
          </cell>
          <cell r="G13">
            <v>168844</v>
          </cell>
        </row>
        <row r="20">
          <cell r="G20">
            <v>459618.44</v>
          </cell>
        </row>
        <row r="21">
          <cell r="D21" t="str">
            <v>Type of Donor</v>
          </cell>
        </row>
        <row r="23">
          <cell r="G23">
            <v>2013</v>
          </cell>
        </row>
        <row r="24">
          <cell r="D24" t="str">
            <v>Please Select</v>
          </cell>
        </row>
        <row r="47">
          <cell r="G47">
            <v>12088</v>
          </cell>
        </row>
      </sheetData>
      <sheetData sheetId="18">
        <row r="7">
          <cell r="D7" t="str">
            <v>Soros Entity</v>
          </cell>
          <cell r="G7">
            <v>13000</v>
          </cell>
        </row>
        <row r="8">
          <cell r="D8" t="str">
            <v>International Non Governmental Organization</v>
          </cell>
          <cell r="G8">
            <v>5000</v>
          </cell>
        </row>
        <row r="9">
          <cell r="D9" t="str">
            <v>Multi-lateral Organization i.e. UNICEF</v>
          </cell>
          <cell r="G9">
            <v>30000</v>
          </cell>
        </row>
        <row r="10">
          <cell r="D10" t="str">
            <v>Multi-lateral Organization i.e. UNICEF</v>
          </cell>
          <cell r="G10">
            <v>10000</v>
          </cell>
        </row>
        <row r="11">
          <cell r="D11" t="str">
            <v>International Non Governmental Organization</v>
          </cell>
          <cell r="G11">
            <v>6000</v>
          </cell>
        </row>
        <row r="22">
          <cell r="G22">
            <v>64000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  <cell r="G26">
            <v>10000</v>
          </cell>
        </row>
        <row r="27">
          <cell r="D27" t="str">
            <v>Soros Entity</v>
          </cell>
          <cell r="G27">
            <v>5400</v>
          </cell>
        </row>
        <row r="28">
          <cell r="D28" t="str">
            <v>International Non Governmental Organization</v>
          </cell>
          <cell r="G28">
            <v>5000</v>
          </cell>
        </row>
        <row r="45">
          <cell r="G45">
            <v>5700</v>
          </cell>
        </row>
        <row r="47">
          <cell r="G47">
            <v>8700</v>
          </cell>
        </row>
        <row r="51">
          <cell r="G51">
            <v>10000</v>
          </cell>
        </row>
        <row r="66">
          <cell r="G66">
            <v>14000</v>
          </cell>
        </row>
      </sheetData>
      <sheetData sheetId="19">
        <row r="5">
          <cell r="G5">
            <v>20000</v>
          </cell>
        </row>
        <row r="22">
          <cell r="G22">
            <v>20000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</row>
        <row r="27">
          <cell r="D27" t="str">
            <v>International Non Governmental Organization</v>
          </cell>
        </row>
        <row r="28">
          <cell r="D28" t="str">
            <v>Soros Entity</v>
          </cell>
        </row>
        <row r="66">
          <cell r="G66">
            <v>0</v>
          </cell>
        </row>
      </sheetData>
      <sheetData sheetId="20">
        <row r="7">
          <cell r="D7" t="str">
            <v>Soros Entity</v>
          </cell>
          <cell r="G7">
            <v>20000</v>
          </cell>
        </row>
        <row r="8">
          <cell r="D8" t="str">
            <v>Multi-lateral Organization i.e. UNICEF</v>
          </cell>
          <cell r="G8">
            <v>29000</v>
          </cell>
        </row>
        <row r="9">
          <cell r="D9" t="str">
            <v xml:space="preserve">Business/
Corporation </v>
          </cell>
          <cell r="G9">
            <v>5000</v>
          </cell>
        </row>
        <row r="10">
          <cell r="D10" t="str">
            <v xml:space="preserve">Business/
Corporation </v>
          </cell>
          <cell r="G10">
            <v>3000</v>
          </cell>
        </row>
        <row r="11">
          <cell r="D11" t="str">
            <v>Soros Entity</v>
          </cell>
          <cell r="G11">
            <v>127000</v>
          </cell>
        </row>
        <row r="22">
          <cell r="G22">
            <v>184000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Multi-lateral Organization i.e. UNICEF</v>
          </cell>
          <cell r="G26">
            <v>29000</v>
          </cell>
        </row>
        <row r="27">
          <cell r="D27" t="str">
            <v>European Union</v>
          </cell>
        </row>
        <row r="28">
          <cell r="D28" t="str">
            <v>Other</v>
          </cell>
        </row>
        <row r="45">
          <cell r="G45">
            <v>26000</v>
          </cell>
        </row>
        <row r="47">
          <cell r="G47">
            <v>40000</v>
          </cell>
        </row>
        <row r="51">
          <cell r="G51">
            <v>150000</v>
          </cell>
        </row>
        <row r="66">
          <cell r="G66">
            <v>625000</v>
          </cell>
        </row>
      </sheetData>
      <sheetData sheetId="21">
        <row r="5">
          <cell r="D5" t="str">
            <v>European Union</v>
          </cell>
        </row>
        <row r="6">
          <cell r="D6" t="str">
            <v>Soros Entity</v>
          </cell>
        </row>
        <row r="7">
          <cell r="D7" t="str">
            <v>Please Select</v>
          </cell>
        </row>
        <row r="22">
          <cell r="G22">
            <v>0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Please Select</v>
          </cell>
        </row>
        <row r="27">
          <cell r="D27" t="str">
            <v>Soros Entity</v>
          </cell>
        </row>
        <row r="28">
          <cell r="D28" t="str">
            <v>National or Local Government</v>
          </cell>
        </row>
        <row r="45">
          <cell r="G45">
            <v>500</v>
          </cell>
        </row>
        <row r="47">
          <cell r="G47">
            <v>3000</v>
          </cell>
        </row>
        <row r="49">
          <cell r="G49">
            <v>2300</v>
          </cell>
        </row>
        <row r="51">
          <cell r="G51">
            <v>10000</v>
          </cell>
        </row>
        <row r="66">
          <cell r="G66">
            <v>25000</v>
          </cell>
        </row>
      </sheetData>
      <sheetData sheetId="22">
        <row r="7">
          <cell r="D7" t="str">
            <v>Soros Entity</v>
          </cell>
          <cell r="G7">
            <v>20249</v>
          </cell>
        </row>
        <row r="8">
          <cell r="D8" t="str">
            <v>Foundation</v>
          </cell>
          <cell r="G8">
            <v>32716</v>
          </cell>
        </row>
        <row r="9">
          <cell r="D9" t="str">
            <v>Foundation</v>
          </cell>
          <cell r="G9">
            <v>35443</v>
          </cell>
        </row>
        <row r="10">
          <cell r="D10" t="str">
            <v>Foundation</v>
          </cell>
          <cell r="G10">
            <v>120682</v>
          </cell>
        </row>
        <row r="11">
          <cell r="D11" t="str">
            <v>Foundation</v>
          </cell>
          <cell r="G11">
            <v>23554</v>
          </cell>
        </row>
        <row r="12">
          <cell r="D12" t="str">
            <v>Soros Entity</v>
          </cell>
          <cell r="G12">
            <v>59144</v>
          </cell>
        </row>
        <row r="13">
          <cell r="D13" t="str">
            <v>Soros Entity</v>
          </cell>
          <cell r="G13">
            <v>151041</v>
          </cell>
        </row>
        <row r="14">
          <cell r="D14" t="str">
            <v>Soros Entity</v>
          </cell>
          <cell r="G14">
            <v>42722</v>
          </cell>
        </row>
        <row r="15">
          <cell r="D15" t="str">
            <v xml:space="preserve">Business/
Corporation </v>
          </cell>
          <cell r="G15">
            <v>72765</v>
          </cell>
        </row>
        <row r="16">
          <cell r="D16" t="str">
            <v>European Union</v>
          </cell>
          <cell r="G16">
            <v>4610</v>
          </cell>
        </row>
        <row r="17">
          <cell r="D17" t="str">
            <v>Soros Entity</v>
          </cell>
          <cell r="G17">
            <v>4249</v>
          </cell>
        </row>
        <row r="18">
          <cell r="D18" t="str">
            <v>National or Local Government</v>
          </cell>
          <cell r="G18">
            <v>4051</v>
          </cell>
        </row>
        <row r="19">
          <cell r="D19" t="str">
            <v>Soros Entity</v>
          </cell>
          <cell r="G19">
            <v>21215</v>
          </cell>
        </row>
        <row r="20">
          <cell r="D20" t="str">
            <v>Multi-lateral Organization i.e. UNICEF</v>
          </cell>
          <cell r="G20">
            <v>4835</v>
          </cell>
        </row>
        <row r="21">
          <cell r="G21">
            <v>597276</v>
          </cell>
        </row>
        <row r="22">
          <cell r="D22" t="str">
            <v>Type of Donor</v>
          </cell>
        </row>
        <row r="24">
          <cell r="G24">
            <v>2013</v>
          </cell>
        </row>
        <row r="25">
          <cell r="D25" t="str">
            <v>Soros Entity</v>
          </cell>
        </row>
        <row r="26">
          <cell r="D26" t="str">
            <v>Foundation</v>
          </cell>
        </row>
        <row r="27">
          <cell r="D27" t="str">
            <v>Multi-lateral Organization i.e. UNICEF</v>
          </cell>
        </row>
        <row r="28">
          <cell r="D28" t="str">
            <v>Soros Entity</v>
          </cell>
        </row>
        <row r="29">
          <cell r="D29" t="str">
            <v>Soros Entity</v>
          </cell>
        </row>
        <row r="46">
          <cell r="G46">
            <v>32950</v>
          </cell>
        </row>
        <row r="48">
          <cell r="G48">
            <v>5186</v>
          </cell>
        </row>
      </sheetData>
      <sheetData sheetId="23">
        <row r="5">
          <cell r="D5" t="str">
            <v>European Union</v>
          </cell>
          <cell r="G5">
            <v>40000</v>
          </cell>
        </row>
        <row r="6">
          <cell r="D6" t="str">
            <v>Soros Entity</v>
          </cell>
          <cell r="G6">
            <v>60000</v>
          </cell>
        </row>
        <row r="7">
          <cell r="D7" t="str">
            <v>Soros Entity</v>
          </cell>
          <cell r="G7">
            <v>86400</v>
          </cell>
        </row>
        <row r="8">
          <cell r="D8" t="str">
            <v>Other</v>
          </cell>
          <cell r="G8">
            <v>675</v>
          </cell>
        </row>
        <row r="9">
          <cell r="D9" t="str">
            <v>National or Local Government</v>
          </cell>
        </row>
        <row r="10">
          <cell r="D10" t="str">
            <v>European Union</v>
          </cell>
          <cell r="G10">
            <v>15552</v>
          </cell>
        </row>
        <row r="11">
          <cell r="D11" t="str">
            <v>National or Local Government</v>
          </cell>
          <cell r="G11">
            <v>6750</v>
          </cell>
        </row>
        <row r="12">
          <cell r="D12" t="str">
            <v>National or Local Government</v>
          </cell>
          <cell r="G12">
            <v>20250</v>
          </cell>
        </row>
        <row r="13">
          <cell r="D13" t="str">
            <v>Soros Entity</v>
          </cell>
          <cell r="G13">
            <v>30591</v>
          </cell>
        </row>
        <row r="22">
          <cell r="G22">
            <v>160218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National or Local Government</v>
          </cell>
        </row>
        <row r="27">
          <cell r="D27" t="str">
            <v>National or Local Government</v>
          </cell>
        </row>
        <row r="28">
          <cell r="D28" t="str">
            <v>National or Local Government</v>
          </cell>
        </row>
        <row r="29">
          <cell r="D29" t="str">
            <v>European Union</v>
          </cell>
        </row>
        <row r="30">
          <cell r="D30" t="str">
            <v>European Union</v>
          </cell>
        </row>
        <row r="31">
          <cell r="D31" t="str">
            <v>Soros Entity</v>
          </cell>
        </row>
        <row r="45">
          <cell r="G45">
            <v>0</v>
          </cell>
        </row>
        <row r="51">
          <cell r="G51">
            <v>14580</v>
          </cell>
        </row>
      </sheetData>
      <sheetData sheetId="24">
        <row r="7">
          <cell r="D7" t="str">
            <v>Soros Entity</v>
          </cell>
          <cell r="G7">
            <v>20000</v>
          </cell>
        </row>
        <row r="8">
          <cell r="D8" t="str">
            <v>National or Local Government</v>
          </cell>
          <cell r="G8">
            <v>374191.75</v>
          </cell>
        </row>
        <row r="9">
          <cell r="D9" t="str">
            <v>International Step by Step (ISSA)</v>
          </cell>
          <cell r="G9">
            <v>2017.05</v>
          </cell>
        </row>
        <row r="10">
          <cell r="D10" t="str">
            <v>European Union</v>
          </cell>
          <cell r="G10">
            <v>0</v>
          </cell>
        </row>
        <row r="11">
          <cell r="D11" t="str">
            <v>European Union</v>
          </cell>
          <cell r="G11">
            <v>0</v>
          </cell>
        </row>
        <row r="12">
          <cell r="D12" t="str">
            <v>Soros Entity</v>
          </cell>
          <cell r="G12">
            <v>0</v>
          </cell>
        </row>
        <row r="13">
          <cell r="D13" t="str">
            <v>Soros Entity</v>
          </cell>
          <cell r="G13">
            <v>6061.36</v>
          </cell>
        </row>
        <row r="14">
          <cell r="D14" t="str">
            <v>Soros Entity</v>
          </cell>
          <cell r="G14">
            <v>12349.42</v>
          </cell>
        </row>
        <row r="15">
          <cell r="D15" t="str">
            <v>Soros Entity</v>
          </cell>
          <cell r="G15">
            <v>0</v>
          </cell>
        </row>
        <row r="16">
          <cell r="D16" t="str">
            <v>International Step by Step (ISSA)</v>
          </cell>
          <cell r="G16">
            <v>14791.7</v>
          </cell>
        </row>
        <row r="17">
          <cell r="D17" t="str">
            <v>Other</v>
          </cell>
          <cell r="G17">
            <v>1210.23</v>
          </cell>
        </row>
        <row r="18">
          <cell r="D18" t="str">
            <v>Other</v>
          </cell>
          <cell r="G18">
            <v>700</v>
          </cell>
        </row>
        <row r="22">
          <cell r="G22">
            <v>431321.50999999995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Soros Entity</v>
          </cell>
          <cell r="G26">
            <v>0</v>
          </cell>
        </row>
        <row r="27">
          <cell r="D27" t="str">
            <v>European Union</v>
          </cell>
          <cell r="G27">
            <v>0</v>
          </cell>
        </row>
        <row r="28">
          <cell r="D28" t="str">
            <v>Other</v>
          </cell>
          <cell r="G28">
            <v>0</v>
          </cell>
        </row>
        <row r="29">
          <cell r="D29" t="str">
            <v>European Union</v>
          </cell>
          <cell r="G29">
            <v>0</v>
          </cell>
        </row>
        <row r="45">
          <cell r="G45">
            <v>1423.56</v>
          </cell>
        </row>
        <row r="46">
          <cell r="G46">
            <v>36177.800000000003</v>
          </cell>
        </row>
        <row r="47">
          <cell r="G47">
            <v>23818.58</v>
          </cell>
        </row>
        <row r="51">
          <cell r="G51">
            <v>6014.84</v>
          </cell>
        </row>
        <row r="61">
          <cell r="G61">
            <v>15000</v>
          </cell>
        </row>
      </sheetData>
      <sheetData sheetId="25">
        <row r="5">
          <cell r="D5" t="str">
            <v>Soros Entity</v>
          </cell>
          <cell r="G5">
            <v>63180</v>
          </cell>
        </row>
        <row r="6">
          <cell r="D6" t="str">
            <v>Soros Entity</v>
          </cell>
          <cell r="G6">
            <v>75000</v>
          </cell>
        </row>
        <row r="7">
          <cell r="D7" t="str">
            <v>Soros Entity</v>
          </cell>
        </row>
        <row r="8">
          <cell r="D8" t="str">
            <v>Soros Entity</v>
          </cell>
        </row>
        <row r="9">
          <cell r="D9" t="str">
            <v>Multi-lateral Organization i.e. UNICEF</v>
          </cell>
        </row>
        <row r="20">
          <cell r="G20">
            <v>138180</v>
          </cell>
        </row>
        <row r="21">
          <cell r="D21" t="str">
            <v>Type of Donor</v>
          </cell>
        </row>
        <row r="23">
          <cell r="G23">
            <v>2013</v>
          </cell>
        </row>
        <row r="24">
          <cell r="D24" t="str">
            <v>Please Select</v>
          </cell>
        </row>
      </sheetData>
      <sheetData sheetId="26">
        <row r="7">
          <cell r="D7" t="str">
            <v>Soros Entity</v>
          </cell>
          <cell r="G7">
            <v>100000</v>
          </cell>
        </row>
        <row r="8">
          <cell r="D8" t="str">
            <v>Foundation</v>
          </cell>
          <cell r="G8">
            <v>60000</v>
          </cell>
        </row>
        <row r="9">
          <cell r="D9" t="str">
            <v>Foundation</v>
          </cell>
        </row>
        <row r="10">
          <cell r="D10" t="str">
            <v>Bi-lateral Funder i.e. USAID</v>
          </cell>
          <cell r="G10">
            <v>160000</v>
          </cell>
        </row>
        <row r="11">
          <cell r="D11" t="str">
            <v>International Step by Step (ISSA)</v>
          </cell>
          <cell r="G11">
            <v>2500</v>
          </cell>
        </row>
        <row r="12">
          <cell r="D12" t="str">
            <v>Soros Entity</v>
          </cell>
          <cell r="G12">
            <v>76696</v>
          </cell>
        </row>
        <row r="13">
          <cell r="D13" t="str">
            <v>Soros Entity</v>
          </cell>
          <cell r="G13">
            <v>20000</v>
          </cell>
        </row>
        <row r="14">
          <cell r="D14" t="str">
            <v>Soros Entity</v>
          </cell>
        </row>
        <row r="22">
          <cell r="G22">
            <v>419196</v>
          </cell>
        </row>
        <row r="23">
          <cell r="D23" t="str">
            <v>Type of Donor</v>
          </cell>
        </row>
        <row r="25">
          <cell r="G25">
            <v>2013</v>
          </cell>
        </row>
        <row r="26">
          <cell r="D26" t="str">
            <v>Multi-lateral Organization i.e. UNICEF</v>
          </cell>
        </row>
      </sheetData>
      <sheetData sheetId="27">
        <row r="4">
          <cell r="D4">
            <v>35000</v>
          </cell>
          <cell r="O4">
            <v>26000</v>
          </cell>
          <cell r="V4">
            <v>30000</v>
          </cell>
        </row>
        <row r="5">
          <cell r="D5">
            <v>49804</v>
          </cell>
          <cell r="O5">
            <v>181658</v>
          </cell>
          <cell r="V5">
            <v>25662</v>
          </cell>
        </row>
        <row r="6">
          <cell r="D6">
            <v>277471</v>
          </cell>
          <cell r="O6">
            <v>25954.809999999998</v>
          </cell>
          <cell r="V6">
            <v>0</v>
          </cell>
        </row>
        <row r="7">
          <cell r="D7">
            <v>35000</v>
          </cell>
          <cell r="O7">
            <v>6000</v>
          </cell>
          <cell r="V7">
            <v>5214</v>
          </cell>
        </row>
        <row r="8">
          <cell r="D8">
            <v>117790</v>
          </cell>
          <cell r="O8">
            <v>528855</v>
          </cell>
          <cell r="V8">
            <v>0</v>
          </cell>
        </row>
        <row r="9">
          <cell r="D9">
            <v>20000</v>
          </cell>
          <cell r="O9">
            <v>15000</v>
          </cell>
          <cell r="V9">
            <v>0</v>
          </cell>
        </row>
        <row r="10">
          <cell r="D10">
            <v>34713</v>
          </cell>
          <cell r="O10">
            <v>351545</v>
          </cell>
          <cell r="V10">
            <v>15000</v>
          </cell>
        </row>
        <row r="11">
          <cell r="D11">
            <v>76400</v>
          </cell>
          <cell r="O11">
            <v>250000</v>
          </cell>
          <cell r="V11">
            <v>40600</v>
          </cell>
        </row>
        <row r="12">
          <cell r="D12">
            <v>82380</v>
          </cell>
          <cell r="O12">
            <v>9703</v>
          </cell>
          <cell r="V12">
            <v>22850</v>
          </cell>
        </row>
        <row r="13">
          <cell r="D13">
            <v>32700</v>
          </cell>
          <cell r="O13">
            <v>0</v>
          </cell>
          <cell r="V13">
            <v>0</v>
          </cell>
        </row>
        <row r="14">
          <cell r="D14">
            <v>210000</v>
          </cell>
          <cell r="O14">
            <v>136500</v>
          </cell>
          <cell r="V14">
            <v>0</v>
          </cell>
        </row>
        <row r="15">
          <cell r="D15">
            <v>35000</v>
          </cell>
          <cell r="O15">
            <v>50000</v>
          </cell>
          <cell r="V15">
            <v>21500</v>
          </cell>
        </row>
        <row r="16">
          <cell r="D16">
            <v>141582</v>
          </cell>
          <cell r="O16">
            <v>136000</v>
          </cell>
          <cell r="V16">
            <v>300</v>
          </cell>
        </row>
        <row r="17">
          <cell r="D17">
            <v>100000</v>
          </cell>
          <cell r="O17">
            <v>136000</v>
          </cell>
          <cell r="V17">
            <v>25000</v>
          </cell>
        </row>
        <row r="18">
          <cell r="D18">
            <v>20000</v>
          </cell>
          <cell r="O18">
            <v>189130</v>
          </cell>
          <cell r="V18">
            <v>27486</v>
          </cell>
        </row>
        <row r="19">
          <cell r="D19">
            <v>20000</v>
          </cell>
          <cell r="O19">
            <v>222244</v>
          </cell>
          <cell r="V19">
            <v>8000</v>
          </cell>
        </row>
        <row r="20">
          <cell r="D20">
            <v>163106</v>
          </cell>
          <cell r="O20">
            <v>1006548</v>
          </cell>
          <cell r="V20">
            <v>0</v>
          </cell>
        </row>
        <row r="21">
          <cell r="D21">
            <v>20000</v>
          </cell>
          <cell r="O21">
            <v>849452.62</v>
          </cell>
          <cell r="V21">
            <v>15000</v>
          </cell>
        </row>
        <row r="22">
          <cell r="D22">
            <v>113000</v>
          </cell>
          <cell r="O22">
            <v>78000</v>
          </cell>
          <cell r="V22">
            <v>25000</v>
          </cell>
        </row>
        <row r="23">
          <cell r="D23">
            <v>52641</v>
          </cell>
          <cell r="O23">
            <v>4000</v>
          </cell>
          <cell r="V23">
            <v>0</v>
          </cell>
        </row>
        <row r="24">
          <cell r="D24">
            <v>20000</v>
          </cell>
          <cell r="O24">
            <v>158000</v>
          </cell>
          <cell r="V24">
            <v>216000</v>
          </cell>
        </row>
        <row r="25">
          <cell r="D25">
            <v>20000</v>
          </cell>
          <cell r="O25">
            <v>10000</v>
          </cell>
          <cell r="V25">
            <v>19000</v>
          </cell>
        </row>
        <row r="26">
          <cell r="D26">
            <v>288847</v>
          </cell>
          <cell r="O26">
            <v>389445</v>
          </cell>
          <cell r="V26">
            <v>33000</v>
          </cell>
        </row>
        <row r="27">
          <cell r="D27">
            <v>67000</v>
          </cell>
          <cell r="O27">
            <v>148888</v>
          </cell>
          <cell r="V27">
            <v>14580</v>
          </cell>
        </row>
        <row r="28">
          <cell r="D28">
            <v>134415.35999999999</v>
          </cell>
          <cell r="O28">
            <v>56380.770000000004</v>
          </cell>
          <cell r="V28">
            <v>74899.94</v>
          </cell>
        </row>
        <row r="29">
          <cell r="D29">
            <v>285102</v>
          </cell>
          <cell r="O29">
            <v>60708</v>
          </cell>
          <cell r="V29">
            <v>0</v>
          </cell>
        </row>
        <row r="30">
          <cell r="D30">
            <v>219914</v>
          </cell>
          <cell r="O30">
            <v>349946</v>
          </cell>
          <cell r="V30">
            <v>0</v>
          </cell>
        </row>
        <row r="31">
          <cell r="D31">
            <v>2671865.36</v>
          </cell>
          <cell r="O31">
            <v>5375958.1999999993</v>
          </cell>
          <cell r="V31">
            <v>619091.93999999994</v>
          </cell>
        </row>
      </sheetData>
      <sheetData sheetId="28" refreshError="1"/>
      <sheetData sheetId="29" refreshError="1"/>
      <sheetData sheetId="30" refreshError="1"/>
      <sheetData sheetId="31">
        <row r="2">
          <cell r="G2">
            <v>2012</v>
          </cell>
        </row>
        <row r="3">
          <cell r="C3">
            <v>2671865.36</v>
          </cell>
          <cell r="F3" t="str">
            <v>Soros Entity</v>
          </cell>
          <cell r="G3">
            <v>0.3719953807411619</v>
          </cell>
        </row>
        <row r="4">
          <cell r="F4" t="str">
            <v>ISSA</v>
          </cell>
          <cell r="G4">
            <v>9.0579475427361635E-3</v>
          </cell>
        </row>
        <row r="5">
          <cell r="F5" t="str">
            <v>European Union</v>
          </cell>
          <cell r="G5">
            <v>8.292336655510546E-2</v>
          </cell>
        </row>
        <row r="6">
          <cell r="F6" t="str">
            <v>Bi-laterals</v>
          </cell>
          <cell r="G6">
            <v>7.3498594808039677E-2</v>
          </cell>
        </row>
        <row r="7">
          <cell r="F7" t="str">
            <v>Multi-laterals</v>
          </cell>
          <cell r="G7">
            <v>2.766560149407421E-2</v>
          </cell>
        </row>
        <row r="8">
          <cell r="F8" t="str">
            <v>National/Local Government</v>
          </cell>
          <cell r="G8">
            <v>4.6834377429010123E-2</v>
          </cell>
        </row>
        <row r="9">
          <cell r="F9" t="str">
            <v>Foundation</v>
          </cell>
          <cell r="G9">
            <v>7.3667619167780862E-2</v>
          </cell>
        </row>
        <row r="10">
          <cell r="F10" t="str">
            <v>International NGO</v>
          </cell>
          <cell r="G10">
            <v>7.559133902221285E-2</v>
          </cell>
        </row>
        <row r="11">
          <cell r="F11" t="str">
            <v>Business/Corporation</v>
          </cell>
          <cell r="G11">
            <v>2.4522177111345873E-2</v>
          </cell>
        </row>
        <row r="12">
          <cell r="F12" t="str">
            <v>Other</v>
          </cell>
          <cell r="G12">
            <v>0.11024921280859963</v>
          </cell>
        </row>
        <row r="13">
          <cell r="F13" t="str">
            <v>Earned Income</v>
          </cell>
          <cell r="G13">
            <v>0.1039943833199332</v>
          </cell>
        </row>
        <row r="21">
          <cell r="B21">
            <v>2013</v>
          </cell>
          <cell r="G21">
            <v>2014</v>
          </cell>
        </row>
        <row r="22">
          <cell r="A22" t="str">
            <v>Soros Entity</v>
          </cell>
          <cell r="B22">
            <v>2478625.7799999998</v>
          </cell>
          <cell r="F22" t="str">
            <v>Soros Entity</v>
          </cell>
          <cell r="G22">
            <v>2671865.36</v>
          </cell>
        </row>
        <row r="23">
          <cell r="A23" t="str">
            <v>ISSA</v>
          </cell>
          <cell r="B23">
            <v>39151.19</v>
          </cell>
          <cell r="F23" t="str">
            <v>ISSA</v>
          </cell>
          <cell r="G23">
            <v>12500</v>
          </cell>
        </row>
        <row r="24">
          <cell r="A24" t="str">
            <v>European Union</v>
          </cell>
          <cell r="B24">
            <v>504994.76998726925</v>
          </cell>
          <cell r="F24" t="str">
            <v>European Union</v>
          </cell>
          <cell r="G24">
            <v>1040221.77</v>
          </cell>
        </row>
        <row r="25">
          <cell r="A25" t="str">
            <v>Multi-laterals</v>
          </cell>
          <cell r="B25">
            <v>295481</v>
          </cell>
          <cell r="F25" t="str">
            <v>Multi-laterals</v>
          </cell>
          <cell r="G25">
            <v>918578</v>
          </cell>
        </row>
        <row r="26">
          <cell r="A26" t="str">
            <v>Bi-laterals</v>
          </cell>
          <cell r="B26">
            <v>1173227.18</v>
          </cell>
          <cell r="F26" t="str">
            <v>Bi-laterals</v>
          </cell>
          <cell r="G26">
            <v>1945893.81</v>
          </cell>
        </row>
        <row r="27">
          <cell r="A27" t="str">
            <v>National/Local Government</v>
          </cell>
          <cell r="B27">
            <v>543638.75</v>
          </cell>
          <cell r="F27" t="str">
            <v>National/Local Government</v>
          </cell>
          <cell r="G27">
            <v>178830</v>
          </cell>
        </row>
        <row r="28">
          <cell r="A28" t="str">
            <v>Foundation</v>
          </cell>
          <cell r="B28">
            <v>441014.74</v>
          </cell>
          <cell r="F28" t="str">
            <v>Foundation</v>
          </cell>
          <cell r="G28">
            <v>293453</v>
          </cell>
        </row>
        <row r="29">
          <cell r="A29" t="str">
            <v>International NGO</v>
          </cell>
          <cell r="B29">
            <v>56544</v>
          </cell>
          <cell r="F29" t="str">
            <v>International NGO</v>
          </cell>
          <cell r="G29">
            <v>198500</v>
          </cell>
        </row>
        <row r="30">
          <cell r="A30" t="str">
            <v>Business/Corporation</v>
          </cell>
          <cell r="B30">
            <v>369040.4</v>
          </cell>
          <cell r="F30" t="str">
            <v>Business/Corporation</v>
          </cell>
          <cell r="G30">
            <v>40713</v>
          </cell>
        </row>
        <row r="31">
          <cell r="A31" t="str">
            <v>Current Grants 2012</v>
          </cell>
          <cell r="B31">
            <v>5400</v>
          </cell>
          <cell r="F31" t="str">
            <v>Current Grants 2012</v>
          </cell>
          <cell r="G31">
            <v>0</v>
          </cell>
        </row>
        <row r="32">
          <cell r="A32" t="str">
            <v>Other</v>
          </cell>
          <cell r="B32">
            <v>210671.23</v>
          </cell>
          <cell r="F32" t="str">
            <v>Other</v>
          </cell>
          <cell r="G32">
            <v>747268.62</v>
          </cell>
        </row>
        <row r="33">
          <cell r="A33" t="str">
            <v>Earned Income</v>
          </cell>
          <cell r="B33">
            <v>930303.27</v>
          </cell>
          <cell r="F33" t="str">
            <v>Earned Income</v>
          </cell>
          <cell r="G33">
            <v>619091.93999999994</v>
          </cell>
        </row>
        <row r="45">
          <cell r="B45" t="str">
            <v>Soros Entity</v>
          </cell>
          <cell r="C45" t="str">
            <v>ISSA</v>
          </cell>
          <cell r="D45" t="str">
            <v>EU</v>
          </cell>
          <cell r="E45" t="str">
            <v>Multi-lateral</v>
          </cell>
          <cell r="F45" t="str">
            <v>Bi-lateral</v>
          </cell>
          <cell r="G45" t="str">
            <v>Government</v>
          </cell>
          <cell r="H45" t="str">
            <v>Foundation</v>
          </cell>
          <cell r="I45" t="str">
            <v>International NGO</v>
          </cell>
          <cell r="J45" t="str">
            <v>Business/
Corporation</v>
          </cell>
          <cell r="K45" t="str">
            <v>Current Grants for 2012</v>
          </cell>
          <cell r="L45" t="str">
            <v>Other</v>
          </cell>
          <cell r="M45" t="str">
            <v>Earned Income</v>
          </cell>
        </row>
        <row r="46">
          <cell r="A46" t="str">
            <v>Central Asia</v>
          </cell>
          <cell r="B46">
            <v>0.54207723460569535</v>
          </cell>
          <cell r="C46">
            <v>0</v>
          </cell>
          <cell r="D46">
            <v>0</v>
          </cell>
          <cell r="E46">
            <v>6.3777543926783378E-2</v>
          </cell>
          <cell r="F46">
            <v>0.21524921075289391</v>
          </cell>
          <cell r="G46">
            <v>0</v>
          </cell>
          <cell r="H46">
            <v>3.2845435122293438E-2</v>
          </cell>
          <cell r="I46">
            <v>2.5511017570713352E-2</v>
          </cell>
          <cell r="J46">
            <v>2.3916578972543769E-2</v>
          </cell>
          <cell r="K46">
            <v>0</v>
          </cell>
          <cell r="L46">
            <v>0</v>
          </cell>
          <cell r="M46">
            <v>9.6622979049076824E-2</v>
          </cell>
        </row>
        <row r="48">
          <cell r="B48" t="str">
            <v>Soros Entity</v>
          </cell>
          <cell r="C48" t="str">
            <v>ISSA</v>
          </cell>
          <cell r="D48" t="str">
            <v>EU</v>
          </cell>
          <cell r="E48" t="str">
            <v>Multi-lateral</v>
          </cell>
          <cell r="F48" t="str">
            <v>Bi-lateral</v>
          </cell>
          <cell r="G48" t="str">
            <v>Government</v>
          </cell>
          <cell r="H48" t="str">
            <v>Foundation</v>
          </cell>
          <cell r="I48" t="str">
            <v>International NGO</v>
          </cell>
          <cell r="J48" t="str">
            <v>Business/
Corporation</v>
          </cell>
          <cell r="K48" t="str">
            <v>Current Grants for 2012</v>
          </cell>
          <cell r="L48" t="str">
            <v>Other</v>
          </cell>
          <cell r="M48" t="str">
            <v>Earned Income</v>
          </cell>
        </row>
        <row r="49">
          <cell r="A49" t="str">
            <v>South East Europe</v>
          </cell>
          <cell r="B49">
            <v>0.3475523093892226</v>
          </cell>
          <cell r="C49">
            <v>9.4376476561162242E-4</v>
          </cell>
          <cell r="D49">
            <v>5.1075630620870616E-2</v>
          </cell>
          <cell r="E49">
            <v>3.7640760121360764E-2</v>
          </cell>
          <cell r="F49">
            <v>0.32628358386553946</v>
          </cell>
          <cell r="G49">
            <v>6.3862063773956384E-3</v>
          </cell>
          <cell r="H49">
            <v>0.10321880401239987</v>
          </cell>
          <cell r="I49">
            <v>7.8144888934268218E-3</v>
          </cell>
          <cell r="J49">
            <v>3.5362020169788726E-2</v>
          </cell>
          <cell r="K49">
            <v>0</v>
          </cell>
          <cell r="L49">
            <v>4.9409147126536377E-3</v>
          </cell>
          <cell r="M49">
            <v>7.8781517071730228E-2</v>
          </cell>
        </row>
        <row r="52">
          <cell r="B52" t="str">
            <v>Soros Entity</v>
          </cell>
          <cell r="C52" t="str">
            <v>ISSA</v>
          </cell>
          <cell r="D52" t="str">
            <v>EU</v>
          </cell>
          <cell r="E52" t="str">
            <v>Multi-lateral</v>
          </cell>
          <cell r="F52" t="str">
            <v>Bi-lateral</v>
          </cell>
          <cell r="G52" t="str">
            <v>Government</v>
          </cell>
          <cell r="H52" t="str">
            <v>Foundation</v>
          </cell>
          <cell r="I52" t="str">
            <v>International NGO</v>
          </cell>
          <cell r="J52" t="str">
            <v>Business/
Corporation</v>
          </cell>
          <cell r="K52" t="str">
            <v>Current Grants for 2012</v>
          </cell>
          <cell r="L52" t="str">
            <v>Other</v>
          </cell>
          <cell r="M52" t="str">
            <v>Earned Income</v>
          </cell>
        </row>
        <row r="53">
          <cell r="A53" t="str">
            <v>Accession</v>
          </cell>
          <cell r="B53">
            <v>0.28470334619437826</v>
          </cell>
          <cell r="C53">
            <v>8.9309019565109622E-3</v>
          </cell>
          <cell r="D53">
            <v>0.16294061031988188</v>
          </cell>
          <cell r="E53">
            <v>2.9695009013408002E-2</v>
          </cell>
          <cell r="F53">
            <v>0</v>
          </cell>
          <cell r="G53">
            <v>0.27006983518624894</v>
          </cell>
          <cell r="H53">
            <v>3.6697778195874393E-2</v>
          </cell>
          <cell r="I53">
            <v>0</v>
          </cell>
          <cell r="J53">
            <v>4.4287290037470896E-3</v>
          </cell>
          <cell r="K53">
            <v>0</v>
          </cell>
          <cell r="L53">
            <v>1.3235935888229787E-3</v>
          </cell>
          <cell r="M53">
            <v>0.2012101965411274</v>
          </cell>
        </row>
        <row r="56">
          <cell r="B56" t="str">
            <v>Soros Entity</v>
          </cell>
          <cell r="C56" t="str">
            <v>ISSA</v>
          </cell>
          <cell r="D56" t="str">
            <v>EU</v>
          </cell>
          <cell r="E56" t="str">
            <v>Multi-lateral</v>
          </cell>
          <cell r="F56" t="str">
            <v>Bi-lateral</v>
          </cell>
          <cell r="G56" t="str">
            <v>Government</v>
          </cell>
          <cell r="H56" t="str">
            <v>Foundation</v>
          </cell>
          <cell r="I56" t="str">
            <v>International NGO</v>
          </cell>
          <cell r="J56" t="str">
            <v>Business/
Corporation</v>
          </cell>
          <cell r="K56" t="str">
            <v>Current Grants for 2012</v>
          </cell>
          <cell r="L56" t="str">
            <v>Other</v>
          </cell>
          <cell r="M56" t="str">
            <v>Earned Income</v>
          </cell>
        </row>
        <row r="57">
          <cell r="A57" t="str">
            <v>Eastern Europe</v>
          </cell>
          <cell r="B57">
            <v>0.31928142407771526</v>
          </cell>
          <cell r="C57">
            <v>1.2248117534066195E-2</v>
          </cell>
          <cell r="D57">
            <v>0</v>
          </cell>
          <cell r="E57">
            <v>0</v>
          </cell>
          <cell r="F57">
            <v>0.30079791106015663</v>
          </cell>
          <cell r="G57">
            <v>3.1117025282085169E-3</v>
          </cell>
          <cell r="H57">
            <v>0.14141858203366856</v>
          </cell>
          <cell r="I57">
            <v>0</v>
          </cell>
          <cell r="J57">
            <v>0</v>
          </cell>
          <cell r="K57">
            <v>5.6010645507753309E-3</v>
          </cell>
          <cell r="L57">
            <v>0.18446587480890517</v>
          </cell>
          <cell r="M57">
            <v>3.3075323406504396E-2</v>
          </cell>
        </row>
        <row r="59">
          <cell r="B59" t="str">
            <v>Soros Entity</v>
          </cell>
          <cell r="C59" t="str">
            <v>ISSA</v>
          </cell>
          <cell r="D59" t="str">
            <v>EU</v>
          </cell>
          <cell r="E59" t="str">
            <v>Multi-lateral</v>
          </cell>
          <cell r="F59" t="str">
            <v>Bi-lateral</v>
          </cell>
          <cell r="G59" t="str">
            <v>Government</v>
          </cell>
          <cell r="H59" t="str">
            <v>Foundation</v>
          </cell>
          <cell r="I59" t="str">
            <v>International NGO</v>
          </cell>
          <cell r="J59" t="str">
            <v>Business/
Corporation</v>
          </cell>
          <cell r="K59" t="str">
            <v>Current Grants for 2012</v>
          </cell>
          <cell r="L59" t="str">
            <v>Other</v>
          </cell>
          <cell r="M59" t="str">
            <v>Earned Income</v>
          </cell>
        </row>
        <row r="60">
          <cell r="A60" t="str">
            <v>Caucasus</v>
          </cell>
          <cell r="B60">
            <v>0.29529391595753723</v>
          </cell>
          <cell r="C60">
            <v>7.3522716838686905E-3</v>
          </cell>
          <cell r="D60">
            <v>7.5436894666025864E-2</v>
          </cell>
          <cell r="E60">
            <v>8.7804991994846052E-2</v>
          </cell>
          <cell r="F60">
            <v>7.0989273889300847E-2</v>
          </cell>
          <cell r="G60">
            <v>0</v>
          </cell>
          <cell r="H60">
            <v>0</v>
          </cell>
          <cell r="I60">
            <v>2.7387373722491891E-3</v>
          </cell>
          <cell r="J60">
            <v>0.18260582249496932</v>
          </cell>
          <cell r="K60">
            <v>0</v>
          </cell>
          <cell r="L60">
            <v>1.8549309294164127E-2</v>
          </cell>
          <cell r="M60">
            <v>0.25922878264703858</v>
          </cell>
        </row>
        <row r="62">
          <cell r="B62" t="str">
            <v>Soros Entity</v>
          </cell>
          <cell r="C62" t="str">
            <v>ISSA</v>
          </cell>
          <cell r="D62" t="str">
            <v>EU</v>
          </cell>
          <cell r="E62" t="str">
            <v>Multi-lateral</v>
          </cell>
          <cell r="F62" t="str">
            <v>Bi-lateral</v>
          </cell>
          <cell r="G62" t="str">
            <v>Government</v>
          </cell>
          <cell r="H62" t="str">
            <v>Foundation</v>
          </cell>
          <cell r="I62" t="str">
            <v>International NGO</v>
          </cell>
          <cell r="J62" t="str">
            <v>Business/
Corporation</v>
          </cell>
          <cell r="K62" t="str">
            <v>Current Grants for 2012</v>
          </cell>
          <cell r="L62" t="str">
            <v>Other</v>
          </cell>
          <cell r="M62" t="str">
            <v>Earned Income</v>
          </cell>
        </row>
        <row r="63">
          <cell r="A63" t="str">
            <v>Latin &amp; South America</v>
          </cell>
          <cell r="B63">
            <v>0.65996980638135805</v>
          </cell>
          <cell r="C63">
            <v>0</v>
          </cell>
          <cell r="D63">
            <v>0</v>
          </cell>
          <cell r="E63">
            <v>6.8746854831391466E-2</v>
          </cell>
          <cell r="F63">
            <v>0</v>
          </cell>
          <cell r="G63">
            <v>0</v>
          </cell>
          <cell r="H63">
            <v>0</v>
          </cell>
          <cell r="I63">
            <v>5.912229515499666E-2</v>
          </cell>
          <cell r="J63">
            <v>0.20624056449417438</v>
          </cell>
          <cell r="K63">
            <v>0</v>
          </cell>
          <cell r="L63">
            <v>0</v>
          </cell>
          <cell r="M63">
            <v>5.9204791380794326E-3</v>
          </cell>
        </row>
      </sheetData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bania"/>
      <sheetName val="Armenia"/>
      <sheetName val="Azerbaijan"/>
      <sheetName val="Belarus"/>
      <sheetName val="Bosnia"/>
      <sheetName val="Bulgaria"/>
      <sheetName val="Croatia"/>
      <sheetName val="Czech"/>
      <sheetName val="Estonia"/>
      <sheetName val="Georgia"/>
      <sheetName val="Haiti"/>
      <sheetName val="Kazakhstan"/>
      <sheetName val="Kosovo"/>
      <sheetName val="Kyrgyzstan"/>
      <sheetName val="Latvia"/>
      <sheetName val="Lithuania"/>
      <sheetName val="Macedonia"/>
      <sheetName val="Moldova"/>
      <sheetName val="Mongolia"/>
      <sheetName val="Montenegro"/>
      <sheetName val="Romania"/>
      <sheetName val="Russia"/>
      <sheetName val="Serbia"/>
      <sheetName val="Slovakia"/>
      <sheetName val="Slovenia"/>
      <sheetName val="Tajikistan"/>
      <sheetName val="Ukraine"/>
      <sheetName val="2013 totals"/>
      <sheetName val="2014 totals"/>
      <sheetName val="Analysis of Soros Funds"/>
      <sheetName val="Soros Roma Funds"/>
      <sheetName val="Program Activities NA"/>
      <sheetName val="Project Charts NA"/>
      <sheetName val="Funding Sources"/>
      <sheetName val="2012-2014 Funding Pies"/>
      <sheetName val="Regional Pie Charts"/>
      <sheetName val="Chart9"/>
      <sheetName val="Chart10"/>
      <sheetName val="Chart11"/>
      <sheetName val="Chart12"/>
      <sheetName val="Chart13"/>
      <sheetName val="Chart14"/>
      <sheetName val="Chart15"/>
      <sheetName val="Chart16"/>
      <sheetName val="Donor Typ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35">
          <cell r="D35">
            <v>2040124.28</v>
          </cell>
          <cell r="E35">
            <v>4569466.52998727</v>
          </cell>
        </row>
      </sheetData>
      <sheetData sheetId="30"/>
      <sheetData sheetId="31"/>
      <sheetData sheetId="32"/>
      <sheetData sheetId="33">
        <row r="2">
          <cell r="G2">
            <v>2012</v>
          </cell>
        </row>
        <row r="3">
          <cell r="C3">
            <v>1766741</v>
          </cell>
          <cell r="F3" t="str">
            <v>Soros Entity</v>
          </cell>
          <cell r="G3">
            <v>0.3719953807411619</v>
          </cell>
        </row>
        <row r="4">
          <cell r="F4" t="str">
            <v>ISSA</v>
          </cell>
          <cell r="G4">
            <v>9.0579475427361635E-3</v>
          </cell>
        </row>
        <row r="5">
          <cell r="F5" t="str">
            <v>European Union</v>
          </cell>
          <cell r="G5">
            <v>8.292336655510546E-2</v>
          </cell>
        </row>
        <row r="6">
          <cell r="F6" t="str">
            <v>Bi-laterals</v>
          </cell>
          <cell r="G6">
            <v>7.3498594808039677E-2</v>
          </cell>
        </row>
        <row r="7">
          <cell r="F7" t="str">
            <v>Multi-laterals</v>
          </cell>
          <cell r="G7">
            <v>2.766560149407421E-2</v>
          </cell>
        </row>
        <row r="8">
          <cell r="F8" t="str">
            <v>National/Local Government</v>
          </cell>
          <cell r="G8">
            <v>4.6834377429010123E-2</v>
          </cell>
        </row>
        <row r="9">
          <cell r="F9" t="str">
            <v>Foundation</v>
          </cell>
          <cell r="G9">
            <v>7.3667619167780862E-2</v>
          </cell>
        </row>
        <row r="10">
          <cell r="F10" t="str">
            <v>International NGO</v>
          </cell>
          <cell r="G10">
            <v>7.559133902221285E-2</v>
          </cell>
        </row>
        <row r="11">
          <cell r="F11" t="str">
            <v>Business/Corporation</v>
          </cell>
          <cell r="G11">
            <v>2.4522177111345873E-2</v>
          </cell>
        </row>
        <row r="12">
          <cell r="F12" t="str">
            <v>Other</v>
          </cell>
          <cell r="G12">
            <v>0.11024921280859963</v>
          </cell>
        </row>
        <row r="13">
          <cell r="F13" t="str">
            <v>Earned Income</v>
          </cell>
          <cell r="G13">
            <v>0.1039943833199332</v>
          </cell>
        </row>
        <row r="21">
          <cell r="B21">
            <v>2013</v>
          </cell>
          <cell r="G21">
            <v>2014</v>
          </cell>
        </row>
        <row r="22">
          <cell r="A22" t="str">
            <v>Soros Entity</v>
          </cell>
          <cell r="B22">
            <v>2040124.28</v>
          </cell>
          <cell r="F22" t="str">
            <v>Soros Entity</v>
          </cell>
          <cell r="G22">
            <v>1766741</v>
          </cell>
        </row>
        <row r="23">
          <cell r="A23" t="str">
            <v>ISSA</v>
          </cell>
          <cell r="B23">
            <v>39151.19</v>
          </cell>
          <cell r="F23" t="str">
            <v>ISSA</v>
          </cell>
          <cell r="G23">
            <v>12500</v>
          </cell>
        </row>
        <row r="24">
          <cell r="A24" t="str">
            <v>European Union</v>
          </cell>
          <cell r="B24">
            <v>504994.76998726925</v>
          </cell>
          <cell r="F24" t="str">
            <v>European Union</v>
          </cell>
          <cell r="G24">
            <v>1040221.77</v>
          </cell>
        </row>
        <row r="25">
          <cell r="A25" t="str">
            <v>Multi-laterals</v>
          </cell>
          <cell r="B25">
            <v>295481</v>
          </cell>
          <cell r="F25" t="str">
            <v>Multi-laterals</v>
          </cell>
          <cell r="G25">
            <v>918578</v>
          </cell>
        </row>
        <row r="26">
          <cell r="A26" t="str">
            <v>Bi-laterals</v>
          </cell>
          <cell r="B26">
            <v>1173227.18</v>
          </cell>
          <cell r="F26" t="str">
            <v>Bi-laterals</v>
          </cell>
          <cell r="G26">
            <v>1945893.81</v>
          </cell>
        </row>
        <row r="27">
          <cell r="A27" t="str">
            <v>National/Local Government</v>
          </cell>
          <cell r="B27">
            <v>543638.75</v>
          </cell>
          <cell r="F27" t="str">
            <v>National/Local Government</v>
          </cell>
          <cell r="G27">
            <v>178830</v>
          </cell>
        </row>
        <row r="28">
          <cell r="A28" t="str">
            <v>Foundation</v>
          </cell>
          <cell r="B28">
            <v>441014.74</v>
          </cell>
          <cell r="F28" t="str">
            <v>Foundation</v>
          </cell>
          <cell r="G28">
            <v>293453</v>
          </cell>
        </row>
        <row r="29">
          <cell r="A29" t="str">
            <v>International NGO</v>
          </cell>
          <cell r="B29">
            <v>56544</v>
          </cell>
          <cell r="F29" t="str">
            <v>International NGO</v>
          </cell>
          <cell r="G29">
            <v>198500</v>
          </cell>
        </row>
        <row r="30">
          <cell r="A30" t="str">
            <v>Business/Corporation</v>
          </cell>
          <cell r="B30">
            <v>369040.4</v>
          </cell>
          <cell r="F30" t="str">
            <v>Business/Corporation</v>
          </cell>
          <cell r="G30">
            <v>40713</v>
          </cell>
        </row>
        <row r="31">
          <cell r="A31" t="str">
            <v>Current Grants 2012</v>
          </cell>
          <cell r="B31">
            <v>5400</v>
          </cell>
          <cell r="F31" t="str">
            <v>Current Grants 2012</v>
          </cell>
          <cell r="G31">
            <v>0</v>
          </cell>
        </row>
        <row r="32">
          <cell r="A32" t="str">
            <v>Other</v>
          </cell>
          <cell r="B32">
            <v>210671.23</v>
          </cell>
          <cell r="F32" t="str">
            <v>Other</v>
          </cell>
          <cell r="G32">
            <v>747268.62</v>
          </cell>
        </row>
        <row r="33">
          <cell r="A33" t="str">
            <v>Earned Income</v>
          </cell>
          <cell r="B33">
            <v>930303.27</v>
          </cell>
          <cell r="F33" t="str">
            <v>Earned Income</v>
          </cell>
          <cell r="G33">
            <v>619091.93999999994</v>
          </cell>
        </row>
        <row r="45">
          <cell r="B45" t="str">
            <v>Soros Entity</v>
          </cell>
          <cell r="C45" t="str">
            <v>ISSA</v>
          </cell>
          <cell r="D45" t="str">
            <v>EU</v>
          </cell>
          <cell r="E45" t="str">
            <v>Multi-lateral</v>
          </cell>
          <cell r="F45" t="str">
            <v>Bi-lateral</v>
          </cell>
          <cell r="G45" t="str">
            <v>Government</v>
          </cell>
          <cell r="H45" t="str">
            <v>Foundation</v>
          </cell>
          <cell r="I45" t="str">
            <v>International NGO</v>
          </cell>
          <cell r="J45" t="str">
            <v>Business/
Corporation</v>
          </cell>
          <cell r="K45" t="str">
            <v>Current Grants for 2012</v>
          </cell>
          <cell r="L45" t="str">
            <v>Other</v>
          </cell>
          <cell r="M45" t="str">
            <v>Earned Income</v>
          </cell>
        </row>
        <row r="46">
          <cell r="A46" t="str">
            <v>Central Asia</v>
          </cell>
          <cell r="B46">
            <v>0.53465763634596064</v>
          </cell>
          <cell r="C46">
            <v>0</v>
          </cell>
          <cell r="D46">
            <v>0</v>
          </cell>
          <cell r="E46">
            <v>6.4810914157944197E-2</v>
          </cell>
          <cell r="F46">
            <v>0.21873683528306168</v>
          </cell>
          <cell r="G46">
            <v>0</v>
          </cell>
          <cell r="H46">
            <v>3.337762079134126E-2</v>
          </cell>
          <cell r="I46">
            <v>2.5924365663177681E-2</v>
          </cell>
          <cell r="J46">
            <v>2.4304092809229075E-2</v>
          </cell>
          <cell r="K46">
            <v>0</v>
          </cell>
          <cell r="L46">
            <v>0</v>
          </cell>
          <cell r="M46">
            <v>9.8188534949285464E-2</v>
          </cell>
        </row>
        <row r="48">
          <cell r="B48" t="str">
            <v>Soros Entity</v>
          </cell>
          <cell r="C48" t="str">
            <v>ISSA</v>
          </cell>
          <cell r="D48" t="str">
            <v>EU</v>
          </cell>
          <cell r="E48" t="str">
            <v>Multi-lateral</v>
          </cell>
          <cell r="F48" t="str">
            <v>Bi-lateral</v>
          </cell>
          <cell r="G48" t="str">
            <v>Government</v>
          </cell>
          <cell r="H48" t="str">
            <v>Foundation</v>
          </cell>
          <cell r="I48" t="str">
            <v>International NGO</v>
          </cell>
          <cell r="J48" t="str">
            <v>Business/
Corporation</v>
          </cell>
          <cell r="K48" t="str">
            <v>Current Grants for 2012</v>
          </cell>
          <cell r="L48" t="str">
            <v>Other</v>
          </cell>
          <cell r="M48" t="str">
            <v>Earned Income</v>
          </cell>
        </row>
        <row r="49">
          <cell r="A49" t="str">
            <v>South East Europe</v>
          </cell>
          <cell r="B49">
            <v>0.25800519807272332</v>
          </cell>
          <cell r="C49">
            <v>1.0732945497445082E-3</v>
          </cell>
          <cell r="D49">
            <v>5.8085656476714993E-2</v>
          </cell>
          <cell r="E49">
            <v>4.2806877474722518E-2</v>
          </cell>
          <cell r="F49">
            <v>0.37106533851900775</v>
          </cell>
          <cell r="G49">
            <v>7.2627001432505568E-3</v>
          </cell>
          <cell r="H49">
            <v>0.11738537378629496</v>
          </cell>
          <cell r="I49">
            <v>8.8870115138474214E-3</v>
          </cell>
          <cell r="J49">
            <v>4.0215385124695746E-2</v>
          </cell>
          <cell r="K49">
            <v>0</v>
          </cell>
          <cell r="L49">
            <v>5.6190451530650949E-3</v>
          </cell>
          <cell r="M49">
            <v>8.9594119185933171E-2</v>
          </cell>
        </row>
        <row r="52">
          <cell r="B52" t="str">
            <v>Soros Entity</v>
          </cell>
          <cell r="C52" t="str">
            <v>ISSA</v>
          </cell>
          <cell r="D52" t="str">
            <v>EU</v>
          </cell>
          <cell r="E52" t="str">
            <v>Multi-lateral</v>
          </cell>
          <cell r="F52" t="str">
            <v>Bi-lateral</v>
          </cell>
          <cell r="G52" t="str">
            <v>Government</v>
          </cell>
          <cell r="H52" t="str">
            <v>Foundation</v>
          </cell>
          <cell r="I52" t="str">
            <v>International NGO</v>
          </cell>
          <cell r="J52" t="str">
            <v>Business/
Corporation</v>
          </cell>
          <cell r="K52" t="str">
            <v>Current Grants for 2012</v>
          </cell>
          <cell r="L52" t="str">
            <v>Other</v>
          </cell>
          <cell r="M52" t="str">
            <v>Earned Income</v>
          </cell>
        </row>
        <row r="53">
          <cell r="A53" t="str">
            <v>Accession</v>
          </cell>
          <cell r="B53">
            <v>0.26675370037592777</v>
          </cell>
          <cell r="C53">
            <v>9.1550139051770063E-3</v>
          </cell>
          <cell r="D53">
            <v>0.16702944007900841</v>
          </cell>
          <cell r="E53">
            <v>3.0440175220366399E-2</v>
          </cell>
          <cell r="F53">
            <v>0</v>
          </cell>
          <cell r="G53">
            <v>0.27684696445429358</v>
          </cell>
          <cell r="H53">
            <v>3.7618671810342501E-2</v>
          </cell>
          <cell r="I53">
            <v>0</v>
          </cell>
          <cell r="J53">
            <v>4.5398634772836621E-3</v>
          </cell>
          <cell r="K53">
            <v>0</v>
          </cell>
          <cell r="L53">
            <v>1.3568078307749625E-3</v>
          </cell>
          <cell r="M53">
            <v>0.20625936284682564</v>
          </cell>
        </row>
        <row r="56">
          <cell r="B56" t="str">
            <v>Soros Entity</v>
          </cell>
          <cell r="C56" t="str">
            <v>ISSA</v>
          </cell>
          <cell r="D56" t="str">
            <v>EU</v>
          </cell>
          <cell r="E56" t="str">
            <v>Multi-lateral</v>
          </cell>
          <cell r="F56" t="str">
            <v>Bi-lateral</v>
          </cell>
          <cell r="G56" t="str">
            <v>Government</v>
          </cell>
          <cell r="H56" t="str">
            <v>Foundation</v>
          </cell>
          <cell r="I56" t="str">
            <v>International NGO</v>
          </cell>
          <cell r="J56" t="str">
            <v>Business/
Corporation</v>
          </cell>
          <cell r="K56" t="str">
            <v>Current Grants for 2012</v>
          </cell>
          <cell r="L56" t="str">
            <v>Other</v>
          </cell>
          <cell r="M56" t="str">
            <v>Earned Income</v>
          </cell>
        </row>
        <row r="57">
          <cell r="A57" t="str">
            <v>Eastern Europe</v>
          </cell>
          <cell r="B57">
            <v>0.2405038921079774</v>
          </cell>
          <cell r="C57">
            <v>1.3665555671848352E-2</v>
          </cell>
          <cell r="D57">
            <v>0</v>
          </cell>
          <cell r="E57">
            <v>0</v>
          </cell>
          <cell r="F57">
            <v>0.33560835680547324</v>
          </cell>
          <cell r="G57">
            <v>3.4718105876428264E-3</v>
          </cell>
          <cell r="H57">
            <v>0.1577845330467994</v>
          </cell>
          <cell r="I57">
            <v>0</v>
          </cell>
          <cell r="J57">
            <v>0</v>
          </cell>
          <cell r="K57">
            <v>6.2492590577570874E-3</v>
          </cell>
          <cell r="L57">
            <v>0.20581356071625029</v>
          </cell>
          <cell r="M57">
            <v>3.6903032006251481E-2</v>
          </cell>
        </row>
        <row r="59">
          <cell r="B59" t="str">
            <v>Soros Entity</v>
          </cell>
          <cell r="C59" t="str">
            <v>ISSA</v>
          </cell>
          <cell r="D59" t="str">
            <v>EU</v>
          </cell>
          <cell r="E59" t="str">
            <v>Multi-lateral</v>
          </cell>
          <cell r="F59" t="str">
            <v>Bi-lateral</v>
          </cell>
          <cell r="G59" t="str">
            <v>Government</v>
          </cell>
          <cell r="H59" t="str">
            <v>Foundation</v>
          </cell>
          <cell r="I59" t="str">
            <v>International NGO</v>
          </cell>
          <cell r="J59" t="str">
            <v>Business/
Corporation</v>
          </cell>
          <cell r="K59" t="str">
            <v>Current Grants for 2012</v>
          </cell>
          <cell r="L59" t="str">
            <v>Other</v>
          </cell>
          <cell r="M59" t="str">
            <v>Earned Income</v>
          </cell>
        </row>
        <row r="60">
          <cell r="A60" t="str">
            <v>Caucasus</v>
          </cell>
          <cell r="B60">
            <v>0.27357743269016088</v>
          </cell>
          <cell r="C60">
            <v>7.5788420067528593E-3</v>
          </cell>
          <cell r="D60">
            <v>7.776158590660677E-2</v>
          </cell>
          <cell r="E60">
            <v>9.0510823096104559E-2</v>
          </cell>
          <cell r="F60">
            <v>7.3176905603414583E-2</v>
          </cell>
          <cell r="G60">
            <v>0</v>
          </cell>
          <cell r="H60">
            <v>0</v>
          </cell>
          <cell r="I60">
            <v>2.8231353158244912E-3</v>
          </cell>
          <cell r="J60">
            <v>0.18823307104373954</v>
          </cell>
          <cell r="K60">
            <v>0</v>
          </cell>
          <cell r="L60">
            <v>1.9120931668413176E-2</v>
          </cell>
          <cell r="M60">
            <v>0.26721727266898304</v>
          </cell>
        </row>
        <row r="62">
          <cell r="B62" t="str">
            <v>Soros Entity</v>
          </cell>
          <cell r="C62" t="str">
            <v>ISSA</v>
          </cell>
          <cell r="D62" t="str">
            <v>EU</v>
          </cell>
          <cell r="E62" t="str">
            <v>Multi-lateral</v>
          </cell>
          <cell r="F62" t="str">
            <v>Bi-lateral</v>
          </cell>
          <cell r="G62" t="str">
            <v>Government</v>
          </cell>
          <cell r="H62" t="str">
            <v>Foundation</v>
          </cell>
          <cell r="I62" t="str">
            <v>International NGO</v>
          </cell>
          <cell r="J62" t="str">
            <v>Business/
Corporation</v>
          </cell>
          <cell r="K62" t="str">
            <v>Current Grants for 2012</v>
          </cell>
          <cell r="L62" t="str">
            <v>Other</v>
          </cell>
          <cell r="M62" t="str">
            <v>Earned Income</v>
          </cell>
        </row>
        <row r="63">
          <cell r="A63" t="str">
            <v>Latin &amp; South America</v>
          </cell>
          <cell r="B63">
            <v>0.65996980638135805</v>
          </cell>
          <cell r="C63">
            <v>0</v>
          </cell>
          <cell r="D63">
            <v>0</v>
          </cell>
          <cell r="E63">
            <v>6.8746854831391466E-2</v>
          </cell>
          <cell r="F63">
            <v>0</v>
          </cell>
          <cell r="G63">
            <v>0</v>
          </cell>
          <cell r="H63">
            <v>0</v>
          </cell>
          <cell r="I63">
            <v>5.912229515499666E-2</v>
          </cell>
          <cell r="J63">
            <v>0.20624056449417438</v>
          </cell>
          <cell r="K63">
            <v>0</v>
          </cell>
          <cell r="L63">
            <v>0</v>
          </cell>
          <cell r="M63">
            <v>5.9204791380794326E-3</v>
          </cell>
        </row>
      </sheetData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46"/>
  <sheetViews>
    <sheetView workbookViewId="0">
      <selection activeCell="A2" sqref="A2:AB4"/>
    </sheetView>
  </sheetViews>
  <sheetFormatPr defaultColWidth="8.85546875" defaultRowHeight="12.75" x14ac:dyDescent="0.2"/>
  <cols>
    <col min="1" max="1" width="8.85546875" style="53" customWidth="1"/>
    <col min="2" max="2" width="3.85546875" style="53" customWidth="1"/>
    <col min="3" max="3" width="10.140625" style="53" bestFit="1" customWidth="1"/>
    <col min="4" max="5" width="8.85546875" style="53" customWidth="1"/>
    <col min="6" max="6" width="9.42578125" style="53" customWidth="1"/>
    <col min="7" max="10" width="8.85546875" style="53" customWidth="1"/>
    <col min="11" max="11" width="9.28515625" style="53" bestFit="1" customWidth="1"/>
    <col min="12" max="12" width="12.7109375" style="53" bestFit="1" customWidth="1"/>
    <col min="13" max="14" width="8.85546875" style="53" customWidth="1"/>
    <col min="15" max="15" width="9" style="53" customWidth="1"/>
    <col min="16" max="23" width="8.85546875" style="53" customWidth="1"/>
    <col min="24" max="24" width="12.7109375" style="53" bestFit="1" customWidth="1"/>
    <col min="25" max="16384" width="8.85546875" style="53"/>
  </cols>
  <sheetData>
    <row r="2" spans="1:28" x14ac:dyDescent="0.2">
      <c r="A2" s="121" t="s">
        <v>85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</row>
    <row r="3" spans="1:28" x14ac:dyDescent="0.2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</row>
    <row r="4" spans="1:28" x14ac:dyDescent="0.2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</row>
    <row r="5" spans="1:28" ht="13.5" customHeight="1" x14ac:dyDescent="0.4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</row>
    <row r="6" spans="1:28" ht="13.5" customHeight="1" x14ac:dyDescent="0.4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</row>
    <row r="7" spans="1:28" ht="13.5" customHeight="1" x14ac:dyDescent="0.45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</row>
    <row r="8" spans="1:28" ht="13.5" customHeight="1" x14ac:dyDescent="0.4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</row>
    <row r="9" spans="1:28" ht="13.5" customHeight="1" x14ac:dyDescent="0.45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</row>
    <row r="10" spans="1:28" ht="13.5" customHeight="1" x14ac:dyDescent="0.4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</row>
    <row r="42" spans="2:25" ht="23.25" x14ac:dyDescent="0.35">
      <c r="D42" s="55">
        <v>2012</v>
      </c>
      <c r="N42" s="55">
        <v>2013</v>
      </c>
      <c r="V42" s="122">
        <v>2014</v>
      </c>
      <c r="W42" s="123"/>
      <c r="X42" s="123"/>
      <c r="Y42" s="123"/>
    </row>
    <row r="43" spans="2:25" s="57" customFormat="1" ht="23.25" x14ac:dyDescent="0.35">
      <c r="B43" s="56" t="s">
        <v>0</v>
      </c>
      <c r="D43" s="115">
        <v>3176030.6</v>
      </c>
      <c r="E43" s="115"/>
      <c r="F43" s="115"/>
      <c r="G43" s="58"/>
      <c r="L43" s="59" t="s">
        <v>0</v>
      </c>
      <c r="N43" s="117">
        <f>'OSF Support to SbS 2012-2014'!D35</f>
        <v>2478625.7799999998</v>
      </c>
      <c r="O43" s="118"/>
      <c r="P43" s="118"/>
      <c r="V43" s="59" t="s">
        <v>0</v>
      </c>
      <c r="W43" s="60"/>
      <c r="X43" s="119">
        <f>'[5]Funding Sources'!C3</f>
        <v>2671865.36</v>
      </c>
      <c r="Y43" s="120"/>
    </row>
    <row r="44" spans="2:25" s="57" customFormat="1" ht="23.25" x14ac:dyDescent="0.35">
      <c r="B44" s="56" t="s">
        <v>1</v>
      </c>
      <c r="D44" s="115">
        <v>5361792.0839056196</v>
      </c>
      <c r="E44" s="116"/>
      <c r="F44" s="116"/>
      <c r="G44" s="58"/>
      <c r="L44" s="59" t="s">
        <v>1</v>
      </c>
      <c r="N44" s="117">
        <f>'OSF Support to SbS 2012-2014'!E35</f>
        <v>4569466.52998727</v>
      </c>
      <c r="O44" s="118"/>
      <c r="P44" s="118"/>
      <c r="V44" s="59" t="s">
        <v>1</v>
      </c>
      <c r="W44" s="60"/>
      <c r="X44" s="119">
        <f>'[5]Funding Sources'!G23+'[5]Funding Sources'!G24+'[5]Funding Sources'!G25+'[5]Funding Sources'!G26+'[5]Funding Sources'!G27+'[5]Funding Sources'!G28+'[5]Funding Sources'!G29+'[5]Funding Sources'!G30+'[5]Funding Sources'!G31+'[5]Funding Sources'!G32+'[5]Funding Sources'!G33</f>
        <v>5995050.1400000006</v>
      </c>
      <c r="Y44" s="120"/>
    </row>
    <row r="45" spans="2:25" s="57" customFormat="1" ht="23.25" x14ac:dyDescent="0.35">
      <c r="B45" s="56" t="s">
        <v>2</v>
      </c>
      <c r="D45" s="115">
        <f>SUM(D43:F44)</f>
        <v>8537822.6839056201</v>
      </c>
      <c r="E45" s="116"/>
      <c r="F45" s="116"/>
      <c r="G45" s="58"/>
      <c r="L45" s="59" t="s">
        <v>2</v>
      </c>
      <c r="N45" s="117">
        <f>SUM(N43:P44)</f>
        <v>7048092.3099872693</v>
      </c>
      <c r="O45" s="118"/>
      <c r="P45" s="118"/>
      <c r="V45" s="59" t="s">
        <v>2</v>
      </c>
      <c r="W45" s="60"/>
      <c r="X45" s="119">
        <f>SUM(X43:Y44)</f>
        <v>8666915.5</v>
      </c>
      <c r="Y45" s="120"/>
    </row>
    <row r="46" spans="2:25" s="57" customFormat="1" ht="23.25" x14ac:dyDescent="0.35">
      <c r="B46" s="56"/>
    </row>
  </sheetData>
  <mergeCells count="11">
    <mergeCell ref="D45:F45"/>
    <mergeCell ref="N45:P45"/>
    <mergeCell ref="X45:Y45"/>
    <mergeCell ref="A2:AB4"/>
    <mergeCell ref="V42:Y42"/>
    <mergeCell ref="D43:F43"/>
    <mergeCell ref="N43:P43"/>
    <mergeCell ref="X43:Y43"/>
    <mergeCell ref="D44:F44"/>
    <mergeCell ref="N44:P44"/>
    <mergeCell ref="X44:Y44"/>
  </mergeCells>
  <printOptions horizontalCentered="1" verticalCentered="1"/>
  <pageMargins left="0" right="0" top="0" bottom="0" header="0" footer="0"/>
  <pageSetup paperSize="8" scale="8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"/>
  <sheetViews>
    <sheetView workbookViewId="0">
      <selection sqref="A1:AG2"/>
    </sheetView>
  </sheetViews>
  <sheetFormatPr defaultColWidth="8.85546875" defaultRowHeight="12.75" x14ac:dyDescent="0.2"/>
  <cols>
    <col min="1" max="1" width="8" style="53" customWidth="1"/>
    <col min="2" max="8" width="8.85546875" style="53" customWidth="1"/>
    <col min="9" max="9" width="8" style="53" customWidth="1"/>
    <col min="10" max="16" width="8.85546875" style="53" customWidth="1"/>
    <col min="17" max="17" width="9.140625" style="53" customWidth="1"/>
    <col min="18" max="16384" width="8.85546875" style="53"/>
  </cols>
  <sheetData>
    <row r="1" spans="1:33" x14ac:dyDescent="0.2">
      <c r="A1" s="124" t="s">
        <v>89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5"/>
      <c r="AA1" s="125"/>
      <c r="AB1" s="125"/>
      <c r="AC1" s="125"/>
      <c r="AD1" s="125"/>
      <c r="AE1" s="125"/>
      <c r="AF1" s="125"/>
      <c r="AG1" s="125"/>
    </row>
    <row r="2" spans="1:33" ht="21.75" customHeight="1" x14ac:dyDescent="0.2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5"/>
      <c r="AA2" s="125"/>
      <c r="AB2" s="125"/>
      <c r="AC2" s="125"/>
      <c r="AD2" s="125"/>
      <c r="AE2" s="125"/>
      <c r="AF2" s="125"/>
      <c r="AG2" s="125"/>
    </row>
  </sheetData>
  <mergeCells count="1">
    <mergeCell ref="A1:AG2"/>
  </mergeCells>
  <printOptions horizontalCentered="1" verticalCentered="1"/>
  <pageMargins left="0.59055118110236227" right="0.59055118110236227" top="0.59055118110236227" bottom="0.59055118110236227" header="0" footer="0"/>
  <pageSetup paperSize="8"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6"/>
  <sheetViews>
    <sheetView topLeftCell="A21" workbookViewId="0">
      <selection activeCell="B47" sqref="B47"/>
    </sheetView>
  </sheetViews>
  <sheetFormatPr defaultColWidth="8.85546875" defaultRowHeight="12.75" x14ac:dyDescent="0.2"/>
  <cols>
    <col min="1" max="1" width="19" style="1" customWidth="1"/>
    <col min="2" max="2" width="12.7109375" style="1" customWidth="1"/>
    <col min="3" max="3" width="10.42578125" style="1" customWidth="1"/>
    <col min="4" max="4" width="11.85546875" style="1" customWidth="1"/>
    <col min="5" max="5" width="13" style="1" customWidth="1"/>
    <col min="6" max="6" width="11.85546875" style="1" customWidth="1"/>
    <col min="7" max="7" width="14.42578125" style="1" customWidth="1"/>
    <col min="8" max="8" width="13.140625" style="1" customWidth="1"/>
    <col min="9" max="10" width="11.85546875" style="1" customWidth="1"/>
    <col min="11" max="11" width="13.85546875" style="1" customWidth="1"/>
    <col min="12" max="12" width="15.28515625" style="1" customWidth="1"/>
    <col min="13" max="13" width="14.42578125" style="1" customWidth="1"/>
    <col min="14" max="14" width="3.42578125" style="1" customWidth="1"/>
    <col min="15" max="15" width="15.28515625" style="1" customWidth="1"/>
    <col min="16" max="20" width="12.7109375" style="1" customWidth="1"/>
    <col min="21" max="21" width="15.42578125" style="1" customWidth="1"/>
    <col min="22" max="27" width="12.7109375" style="1" customWidth="1"/>
    <col min="28" max="28" width="17" style="1" customWidth="1"/>
    <col min="29" max="29" width="12.7109375" style="1" customWidth="1"/>
    <col min="30" max="16384" width="8.85546875" style="1"/>
  </cols>
  <sheetData>
    <row r="1" spans="1:29" ht="15.75" customHeight="1" x14ac:dyDescent="0.2">
      <c r="K1" s="51"/>
      <c r="L1" s="51"/>
      <c r="M1" s="73"/>
      <c r="N1" s="73"/>
      <c r="O1" s="73"/>
      <c r="P1" s="51"/>
    </row>
    <row r="2" spans="1:29" ht="27.75" customHeight="1" x14ac:dyDescent="0.2">
      <c r="A2" s="51"/>
      <c r="B2" s="40"/>
      <c r="C2" s="51"/>
      <c r="D2" s="51"/>
      <c r="I2" s="51"/>
      <c r="K2" s="51"/>
      <c r="L2" s="114"/>
      <c r="M2" s="40"/>
      <c r="N2" s="40"/>
      <c r="O2" s="113"/>
      <c r="P2" s="51"/>
    </row>
    <row r="3" spans="1:29" ht="31.5" customHeight="1" thickBot="1" x14ac:dyDescent="0.4">
      <c r="A3" s="112" t="s">
        <v>88</v>
      </c>
      <c r="B3" s="112"/>
      <c r="C3" s="112"/>
      <c r="O3" s="51"/>
      <c r="P3" s="51"/>
      <c r="Q3" s="51"/>
      <c r="R3" s="51"/>
      <c r="S3" s="51"/>
      <c r="T3" s="51"/>
    </row>
    <row r="4" spans="1:29" ht="20.25" customHeight="1" thickBot="1" x14ac:dyDescent="0.25">
      <c r="A4" s="111"/>
      <c r="B4" s="128">
        <v>2012</v>
      </c>
      <c r="C4" s="129"/>
      <c r="D4" s="130">
        <v>2013</v>
      </c>
      <c r="E4" s="131"/>
      <c r="F4" s="131"/>
      <c r="G4" s="132"/>
      <c r="H4" s="130">
        <v>2014</v>
      </c>
      <c r="I4" s="131"/>
      <c r="J4" s="131"/>
      <c r="K4" s="132"/>
      <c r="L4" s="126" t="s">
        <v>87</v>
      </c>
      <c r="M4" s="126" t="s">
        <v>86</v>
      </c>
      <c r="N4" s="110"/>
      <c r="O4" s="126" t="s">
        <v>3</v>
      </c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8"/>
    </row>
    <row r="5" spans="1:29" ht="50.25" customHeight="1" thickBot="1" x14ac:dyDescent="0.25">
      <c r="A5" s="107" t="s">
        <v>4</v>
      </c>
      <c r="B5" s="102" t="s">
        <v>5</v>
      </c>
      <c r="C5" s="101" t="s">
        <v>6</v>
      </c>
      <c r="D5" s="106" t="s">
        <v>7</v>
      </c>
      <c r="E5" s="105" t="s">
        <v>8</v>
      </c>
      <c r="F5" s="102" t="s">
        <v>5</v>
      </c>
      <c r="G5" s="105" t="s">
        <v>6</v>
      </c>
      <c r="H5" s="104" t="s">
        <v>7</v>
      </c>
      <c r="I5" s="103" t="s">
        <v>8</v>
      </c>
      <c r="J5" s="102" t="s">
        <v>5</v>
      </c>
      <c r="K5" s="101" t="s">
        <v>6</v>
      </c>
      <c r="L5" s="133"/>
      <c r="M5" s="134"/>
      <c r="N5" s="48"/>
      <c r="O5" s="127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100"/>
      <c r="AC5" s="48"/>
    </row>
    <row r="6" spans="1:29" ht="13.5" thickBot="1" x14ac:dyDescent="0.25">
      <c r="A6" s="99" t="s">
        <v>9</v>
      </c>
      <c r="B6" s="96">
        <v>102500</v>
      </c>
      <c r="C6" s="94">
        <v>0.65853658536585369</v>
      </c>
      <c r="D6" s="18">
        <f>'2013 NGO Sources of Income'!D4</f>
        <v>56600</v>
      </c>
      <c r="E6" s="95">
        <f>'2013 NGO Sources of Income'!O4+'2013 NGO Sources of Income'!V4</f>
        <v>64500</v>
      </c>
      <c r="F6" s="18">
        <f t="shared" ref="F6:F33" si="0">SUM(D6:E6)</f>
        <v>121100</v>
      </c>
      <c r="G6" s="94">
        <f t="shared" ref="G6:G16" si="1">D6/F6</f>
        <v>0.46738232865400497</v>
      </c>
      <c r="H6" s="18">
        <f>'[5]2014 totals'!D4</f>
        <v>35000</v>
      </c>
      <c r="I6" s="93">
        <f>'[5]2014 totals'!O4+'[5]2014 totals'!V4</f>
        <v>56000</v>
      </c>
      <c r="J6" s="18">
        <f t="shared" ref="J6:J16" si="2">SUM(H6:I6)</f>
        <v>91000</v>
      </c>
      <c r="K6" s="83">
        <f t="shared" ref="K6:K16" si="3">H6/J6</f>
        <v>0.38461538461538464</v>
      </c>
      <c r="L6" s="92">
        <f>(H6-D6)/D6</f>
        <v>-0.38162544169611307</v>
      </c>
      <c r="M6" s="91">
        <f t="shared" ref="M6:M16" si="4">(J6-F6)/F6</f>
        <v>-0.24855491329479767</v>
      </c>
      <c r="N6" s="81"/>
      <c r="O6" s="25">
        <f>'2013 NGO Sources of Income'!X4</f>
        <v>75000</v>
      </c>
      <c r="P6" s="90"/>
      <c r="Q6" s="90"/>
      <c r="R6" s="90"/>
      <c r="S6" s="90"/>
      <c r="T6" s="62"/>
      <c r="U6" s="90"/>
      <c r="V6" s="90"/>
      <c r="W6" s="90"/>
      <c r="X6" s="90"/>
      <c r="Y6" s="90"/>
      <c r="Z6" s="62"/>
      <c r="AA6" s="62"/>
      <c r="AB6" s="90"/>
      <c r="AC6" s="62"/>
    </row>
    <row r="7" spans="1:29" ht="13.5" thickBot="1" x14ac:dyDescent="0.25">
      <c r="A7" s="98" t="s">
        <v>10</v>
      </c>
      <c r="B7" s="96">
        <v>305300</v>
      </c>
      <c r="C7" s="94">
        <v>0.2368162463150999</v>
      </c>
      <c r="D7" s="18">
        <f>'2013 NGO Sources of Income'!D5</f>
        <v>50000</v>
      </c>
      <c r="E7" s="95">
        <f>'2013 NGO Sources of Income'!O5+'2013 NGO Sources of Income'!V5</f>
        <v>212055</v>
      </c>
      <c r="F7" s="18">
        <f t="shared" si="0"/>
        <v>262055</v>
      </c>
      <c r="G7" s="94">
        <f t="shared" si="1"/>
        <v>0.19079964129667437</v>
      </c>
      <c r="H7" s="18">
        <f>'[5]2014 totals'!D5</f>
        <v>49804</v>
      </c>
      <c r="I7" s="93">
        <f>'[5]2014 totals'!O5+'[5]2014 totals'!V5</f>
        <v>207320</v>
      </c>
      <c r="J7" s="18">
        <f t="shared" si="2"/>
        <v>257124</v>
      </c>
      <c r="K7" s="83">
        <f t="shared" si="3"/>
        <v>0.19369642662684153</v>
      </c>
      <c r="L7" s="92">
        <f>(H7-D7)/D7</f>
        <v>-3.9199999999999999E-3</v>
      </c>
      <c r="M7" s="91">
        <f t="shared" si="4"/>
        <v>-1.8816660624678027E-2</v>
      </c>
      <c r="N7" s="81"/>
      <c r="O7" s="25">
        <f>'2013 NGO Sources of Income'!X5</f>
        <v>15800</v>
      </c>
      <c r="P7" s="90"/>
      <c r="Q7" s="90"/>
      <c r="R7" s="90"/>
      <c r="S7" s="90"/>
      <c r="T7" s="62"/>
      <c r="U7" s="90"/>
      <c r="V7" s="90"/>
      <c r="W7" s="90"/>
      <c r="X7" s="90"/>
      <c r="Y7" s="90"/>
      <c r="Z7" s="62"/>
      <c r="AA7" s="62"/>
      <c r="AB7" s="90"/>
      <c r="AC7" s="62"/>
    </row>
    <row r="8" spans="1:29" ht="13.5" thickBot="1" x14ac:dyDescent="0.25">
      <c r="A8" s="98" t="s">
        <v>11</v>
      </c>
      <c r="B8" s="96">
        <v>597314.7420537686</v>
      </c>
      <c r="C8" s="94">
        <v>0.26153146574429903</v>
      </c>
      <c r="D8" s="18">
        <f>'2013 NGO Sources of Income'!D6</f>
        <v>214563</v>
      </c>
      <c r="E8" s="95">
        <f>'2013 NGO Sources of Income'!O6+'2013 NGO Sources of Income'!V6</f>
        <v>503663.53998726932</v>
      </c>
      <c r="F8" s="18">
        <f t="shared" si="0"/>
        <v>718226.53998726932</v>
      </c>
      <c r="G8" s="94">
        <f t="shared" si="1"/>
        <v>0.29874000479542728</v>
      </c>
      <c r="H8" s="18">
        <f>'[5]2014 totals'!D6</f>
        <v>277471</v>
      </c>
      <c r="I8" s="93">
        <f>'[5]2014 totals'!O6+'[5]2014 totals'!V6</f>
        <v>25954.809999999998</v>
      </c>
      <c r="J8" s="18">
        <f t="shared" si="2"/>
        <v>303425.81</v>
      </c>
      <c r="K8" s="83">
        <f t="shared" si="3"/>
        <v>0.91446077049279362</v>
      </c>
      <c r="L8" s="92">
        <f>(H8-D8)/D8</f>
        <v>0.29319127715402937</v>
      </c>
      <c r="M8" s="91">
        <f t="shared" si="4"/>
        <v>-0.57753467310553819</v>
      </c>
      <c r="N8" s="81"/>
      <c r="O8" s="25">
        <f>'2013 NGO Sources of Income'!X6</f>
        <v>0</v>
      </c>
      <c r="P8" s="90"/>
      <c r="Q8" s="90"/>
      <c r="R8" s="90"/>
      <c r="S8" s="90"/>
      <c r="T8" s="62"/>
      <c r="U8" s="90"/>
      <c r="V8" s="90"/>
      <c r="W8" s="90"/>
      <c r="X8" s="90"/>
      <c r="Y8" s="90"/>
      <c r="Z8" s="62"/>
      <c r="AA8" s="62"/>
      <c r="AB8" s="90"/>
      <c r="AC8" s="62"/>
    </row>
    <row r="9" spans="1:29" ht="13.5" thickBot="1" x14ac:dyDescent="0.25">
      <c r="A9" s="98" t="s">
        <v>12</v>
      </c>
      <c r="B9" s="96">
        <v>64724</v>
      </c>
      <c r="C9" s="94">
        <v>0</v>
      </c>
      <c r="D9" s="18">
        <f>'2013 NGO Sources of Income'!D7</f>
        <v>45000</v>
      </c>
      <c r="E9" s="95">
        <f>'2013 NGO Sources of Income'!O7+'2013 NGO Sources of Income'!V7</f>
        <v>12400</v>
      </c>
      <c r="F9" s="18">
        <f t="shared" si="0"/>
        <v>57400</v>
      </c>
      <c r="G9" s="94">
        <f t="shared" si="1"/>
        <v>0.78397212543554007</v>
      </c>
      <c r="H9" s="18">
        <f>'[5]2014 totals'!D7</f>
        <v>35000</v>
      </c>
      <c r="I9" s="93">
        <f>'[5]2014 totals'!O7+'[5]2014 totals'!V7</f>
        <v>11214</v>
      </c>
      <c r="J9" s="18">
        <f t="shared" si="2"/>
        <v>46214</v>
      </c>
      <c r="K9" s="83">
        <f t="shared" si="3"/>
        <v>0.75734625870948202</v>
      </c>
      <c r="L9" s="92">
        <v>0</v>
      </c>
      <c r="M9" s="91">
        <f t="shared" si="4"/>
        <v>-0.19487804878048781</v>
      </c>
      <c r="N9" s="81"/>
      <c r="O9" s="25">
        <f>'2013 NGO Sources of Income'!X7</f>
        <v>92000</v>
      </c>
      <c r="P9" s="90"/>
      <c r="Q9" s="90"/>
      <c r="R9" s="90"/>
      <c r="S9" s="90"/>
      <c r="T9" s="62"/>
      <c r="U9" s="90"/>
      <c r="V9" s="90"/>
      <c r="W9" s="90"/>
      <c r="X9" s="90"/>
      <c r="Y9" s="90"/>
      <c r="Z9" s="62"/>
      <c r="AA9" s="62"/>
      <c r="AB9" s="90"/>
      <c r="AC9" s="62"/>
    </row>
    <row r="10" spans="1:29" ht="13.5" thickBot="1" x14ac:dyDescent="0.25">
      <c r="A10" s="98" t="s">
        <v>13</v>
      </c>
      <c r="B10" s="96">
        <v>252032.75</v>
      </c>
      <c r="C10" s="94">
        <v>0.3669275123967024</v>
      </c>
      <c r="D10" s="18">
        <f>'2013 NGO Sources of Income'!D8</f>
        <v>73538</v>
      </c>
      <c r="E10" s="95">
        <f>'2013 NGO Sources of Income'!O8+'2013 NGO Sources of Income'!V8</f>
        <v>156767.15</v>
      </c>
      <c r="F10" s="18">
        <f t="shared" si="0"/>
        <v>230305.15</v>
      </c>
      <c r="G10" s="94">
        <f t="shared" si="1"/>
        <v>0.31930679795914246</v>
      </c>
      <c r="H10" s="18">
        <f>'[5]2014 totals'!D8</f>
        <v>117790</v>
      </c>
      <c r="I10" s="93">
        <f>'[5]2014 totals'!O8+'[5]2014 totals'!V8</f>
        <v>528855</v>
      </c>
      <c r="J10" s="18">
        <f t="shared" si="2"/>
        <v>646645</v>
      </c>
      <c r="K10" s="83">
        <f t="shared" si="3"/>
        <v>0.18215558768721632</v>
      </c>
      <c r="L10" s="92">
        <v>0</v>
      </c>
      <c r="M10" s="91">
        <f t="shared" si="4"/>
        <v>1.8077748152831146</v>
      </c>
      <c r="N10" s="81"/>
      <c r="O10" s="25">
        <f>'2013 NGO Sources of Income'!X8</f>
        <v>0</v>
      </c>
      <c r="P10" s="90"/>
      <c r="Q10" s="90"/>
      <c r="R10" s="90"/>
      <c r="S10" s="90"/>
      <c r="T10" s="62"/>
      <c r="U10" s="90"/>
      <c r="V10" s="90"/>
      <c r="W10" s="90"/>
      <c r="X10" s="90"/>
      <c r="Y10" s="90"/>
      <c r="Z10" s="62"/>
      <c r="AA10" s="62"/>
      <c r="AB10" s="90"/>
      <c r="AC10" s="62"/>
    </row>
    <row r="11" spans="1:29" ht="13.5" thickBot="1" x14ac:dyDescent="0.25">
      <c r="A11" s="98" t="s">
        <v>14</v>
      </c>
      <c r="B11" s="96">
        <v>88370</v>
      </c>
      <c r="C11" s="94">
        <v>0.62125155595790427</v>
      </c>
      <c r="D11" s="18">
        <f>'2013 NGO Sources of Income'!D9</f>
        <v>35000</v>
      </c>
      <c r="E11" s="95">
        <f>'2013 NGO Sources of Income'!O9+'2013 NGO Sources of Income'!V9</f>
        <v>75000</v>
      </c>
      <c r="F11" s="18">
        <f t="shared" si="0"/>
        <v>110000</v>
      </c>
      <c r="G11" s="94">
        <f t="shared" si="1"/>
        <v>0.31818181818181818</v>
      </c>
      <c r="H11" s="18">
        <f>'[5]2014 totals'!D9</f>
        <v>20000</v>
      </c>
      <c r="I11" s="93">
        <f>'[5]2014 totals'!O9+'[5]2014 totals'!V9</f>
        <v>15000</v>
      </c>
      <c r="J11" s="18">
        <f t="shared" si="2"/>
        <v>35000</v>
      </c>
      <c r="K11" s="83">
        <f t="shared" si="3"/>
        <v>0.5714285714285714</v>
      </c>
      <c r="L11" s="92">
        <f t="shared" ref="L11:L16" si="5">(H11-D11)/D11</f>
        <v>-0.42857142857142855</v>
      </c>
      <c r="M11" s="91">
        <f t="shared" si="4"/>
        <v>-0.68181818181818177</v>
      </c>
      <c r="N11" s="81"/>
      <c r="O11" s="25">
        <f>'2013 NGO Sources of Income'!X9</f>
        <v>0</v>
      </c>
      <c r="P11" s="90"/>
      <c r="Q11" s="90"/>
      <c r="R11" s="90"/>
      <c r="S11" s="90"/>
      <c r="T11" s="62"/>
      <c r="U11" s="90"/>
      <c r="V11" s="90"/>
      <c r="W11" s="90"/>
      <c r="X11" s="90"/>
      <c r="Y11" s="90"/>
      <c r="Z11" s="62"/>
      <c r="AA11" s="62"/>
      <c r="AB11" s="90"/>
      <c r="AC11" s="62"/>
    </row>
    <row r="12" spans="1:29" ht="13.5" thickBot="1" x14ac:dyDescent="0.25">
      <c r="A12" s="98" t="s">
        <v>15</v>
      </c>
      <c r="B12" s="96">
        <v>272023</v>
      </c>
      <c r="C12" s="94">
        <v>0.63855997470802106</v>
      </c>
      <c r="D12" s="18">
        <f>'2013 NGO Sources of Income'!D10</f>
        <v>45740</v>
      </c>
      <c r="E12" s="95">
        <f>'2013 NGO Sources of Income'!O10+'2013 NGO Sources of Income'!V10</f>
        <v>194709</v>
      </c>
      <c r="F12" s="18">
        <f t="shared" si="0"/>
        <v>240449</v>
      </c>
      <c r="G12" s="94">
        <f t="shared" si="1"/>
        <v>0.19022744947993128</v>
      </c>
      <c r="H12" s="18">
        <f>'[5]2014 totals'!D10</f>
        <v>34713</v>
      </c>
      <c r="I12" s="93">
        <f>'[5]2014 totals'!O10+'[5]2014 totals'!V10</f>
        <v>366545</v>
      </c>
      <c r="J12" s="18">
        <f t="shared" si="2"/>
        <v>401258</v>
      </c>
      <c r="K12" s="83">
        <f t="shared" si="3"/>
        <v>8.6510424714273615E-2</v>
      </c>
      <c r="L12" s="92">
        <f t="shared" si="5"/>
        <v>-0.24108001749016178</v>
      </c>
      <c r="M12" s="91">
        <f t="shared" si="4"/>
        <v>0.66878631227412055</v>
      </c>
      <c r="N12" s="81"/>
      <c r="O12" s="25">
        <f>'2013 NGO Sources of Income'!X10</f>
        <v>0</v>
      </c>
      <c r="P12" s="90"/>
      <c r="Q12" s="90"/>
      <c r="R12" s="90"/>
      <c r="S12" s="90"/>
      <c r="T12" s="62"/>
      <c r="U12" s="90"/>
      <c r="V12" s="90"/>
      <c r="W12" s="90"/>
      <c r="X12" s="90"/>
      <c r="Y12" s="90"/>
      <c r="Z12" s="62"/>
      <c r="AA12" s="62"/>
      <c r="AB12" s="90"/>
      <c r="AC12" s="62"/>
    </row>
    <row r="13" spans="1:29" ht="13.5" thickBot="1" x14ac:dyDescent="0.25">
      <c r="A13" s="98" t="s">
        <v>16</v>
      </c>
      <c r="B13" s="96">
        <v>556250</v>
      </c>
      <c r="C13" s="94">
        <v>6.0674157303370786E-2</v>
      </c>
      <c r="D13" s="18">
        <f>'2013 NGO Sources of Income'!D11</f>
        <v>105000</v>
      </c>
      <c r="E13" s="95">
        <f>'2013 NGO Sources of Income'!O11+'2013 NGO Sources of Income'!V11</f>
        <v>96007</v>
      </c>
      <c r="F13" s="18">
        <f t="shared" si="0"/>
        <v>201007</v>
      </c>
      <c r="G13" s="94">
        <f t="shared" si="1"/>
        <v>0.52236986771604965</v>
      </c>
      <c r="H13" s="18">
        <f>'[5]2014 totals'!D11</f>
        <v>76400</v>
      </c>
      <c r="I13" s="93">
        <f>'[5]2014 totals'!O11+'[5]2014 totals'!V11</f>
        <v>290600</v>
      </c>
      <c r="J13" s="18">
        <f t="shared" si="2"/>
        <v>367000</v>
      </c>
      <c r="K13" s="83">
        <f t="shared" si="3"/>
        <v>0.20817438692098092</v>
      </c>
      <c r="L13" s="92">
        <f t="shared" si="5"/>
        <v>-0.27238095238095239</v>
      </c>
      <c r="M13" s="91">
        <f t="shared" si="4"/>
        <v>0.82580706144562133</v>
      </c>
      <c r="N13" s="81"/>
      <c r="O13" s="25">
        <f>'2013 NGO Sources of Income'!X11</f>
        <v>0</v>
      </c>
      <c r="P13" s="90"/>
      <c r="Q13" s="90"/>
      <c r="R13" s="90"/>
      <c r="S13" s="90"/>
      <c r="T13" s="62"/>
      <c r="U13" s="90"/>
      <c r="V13" s="90"/>
      <c r="W13" s="90"/>
      <c r="X13" s="90"/>
      <c r="Y13" s="90"/>
      <c r="Z13" s="62"/>
      <c r="AA13" s="62"/>
      <c r="AB13" s="90"/>
      <c r="AC13" s="62"/>
    </row>
    <row r="14" spans="1:29" ht="13.5" thickBot="1" x14ac:dyDescent="0.25">
      <c r="A14" s="98" t="s">
        <v>17</v>
      </c>
      <c r="B14" s="96">
        <v>126780.61</v>
      </c>
      <c r="C14" s="94">
        <v>0.15775282986885772</v>
      </c>
      <c r="D14" s="18">
        <f>'2013 NGO Sources of Income'!D12</f>
        <v>60000</v>
      </c>
      <c r="E14" s="95">
        <f>'2013 NGO Sources of Income'!O12+'2013 NGO Sources of Income'!V12</f>
        <v>150243.88999999998</v>
      </c>
      <c r="F14" s="18">
        <f t="shared" si="0"/>
        <v>210243.88999999998</v>
      </c>
      <c r="G14" s="94">
        <f t="shared" si="1"/>
        <v>0.28538284751105014</v>
      </c>
      <c r="H14" s="18">
        <f>'[5]2014 totals'!D12</f>
        <v>82380</v>
      </c>
      <c r="I14" s="93">
        <f>'[5]2014 totals'!O12+'[5]2014 totals'!V12</f>
        <v>32553</v>
      </c>
      <c r="J14" s="18">
        <f t="shared" si="2"/>
        <v>114933</v>
      </c>
      <c r="K14" s="83">
        <f t="shared" si="3"/>
        <v>0.71676541985330589</v>
      </c>
      <c r="L14" s="92">
        <f t="shared" si="5"/>
        <v>0.373</v>
      </c>
      <c r="M14" s="91">
        <f t="shared" si="4"/>
        <v>-0.45333488645020786</v>
      </c>
      <c r="N14" s="81"/>
      <c r="O14" s="25">
        <f>'2013 NGO Sources of Income'!X12</f>
        <v>900</v>
      </c>
      <c r="P14" s="90"/>
      <c r="Q14" s="90"/>
      <c r="R14" s="90"/>
      <c r="S14" s="90"/>
      <c r="T14" s="62"/>
      <c r="U14" s="90"/>
      <c r="V14" s="90"/>
      <c r="W14" s="90"/>
      <c r="X14" s="90"/>
      <c r="Y14" s="90"/>
      <c r="Z14" s="62"/>
      <c r="AA14" s="62"/>
      <c r="AB14" s="90"/>
      <c r="AC14" s="62"/>
    </row>
    <row r="15" spans="1:29" ht="13.5" thickBot="1" x14ac:dyDescent="0.25">
      <c r="A15" s="98" t="s">
        <v>18</v>
      </c>
      <c r="B15" s="96">
        <v>113080</v>
      </c>
      <c r="C15" s="94">
        <v>0.31604174036080651</v>
      </c>
      <c r="D15" s="18">
        <f>'2013 NGO Sources of Income'!D13</f>
        <v>55019</v>
      </c>
      <c r="E15" s="95">
        <f>'2013 NGO Sources of Income'!O13+'2013 NGO Sources of Income'!V13</f>
        <v>46950</v>
      </c>
      <c r="F15" s="18">
        <f t="shared" si="0"/>
        <v>101969</v>
      </c>
      <c r="G15" s="94">
        <f t="shared" si="1"/>
        <v>0.53956594651315593</v>
      </c>
      <c r="H15" s="18">
        <f>'[5]2014 totals'!D13</f>
        <v>32700</v>
      </c>
      <c r="I15" s="93">
        <f>'[5]2014 totals'!O13+'[5]2014 totals'!V13</f>
        <v>0</v>
      </c>
      <c r="J15" s="18">
        <f t="shared" si="2"/>
        <v>32700</v>
      </c>
      <c r="K15" s="83">
        <f t="shared" si="3"/>
        <v>1</v>
      </c>
      <c r="L15" s="92">
        <f t="shared" si="5"/>
        <v>-0.40565986295643325</v>
      </c>
      <c r="M15" s="91">
        <f t="shared" si="4"/>
        <v>-0.67931430140532911</v>
      </c>
      <c r="N15" s="81"/>
      <c r="O15" s="25">
        <f>'2013 NGO Sources of Income'!X13</f>
        <v>0</v>
      </c>
      <c r="P15" s="90"/>
      <c r="Q15" s="90"/>
      <c r="R15" s="90"/>
      <c r="S15" s="90"/>
      <c r="T15" s="62"/>
      <c r="U15" s="90"/>
      <c r="V15" s="90"/>
      <c r="W15" s="90"/>
      <c r="X15" s="90"/>
      <c r="Y15" s="90"/>
      <c r="Z15" s="62"/>
      <c r="AA15" s="62"/>
      <c r="AB15" s="90"/>
      <c r="AC15" s="62"/>
    </row>
    <row r="16" spans="1:29" ht="13.5" thickBot="1" x14ac:dyDescent="0.25">
      <c r="A16" s="98" t="s">
        <v>19</v>
      </c>
      <c r="B16" s="96">
        <v>457055</v>
      </c>
      <c r="C16" s="94">
        <v>0.52510091783264601</v>
      </c>
      <c r="D16" s="18">
        <f>'2013 NGO Sources of Income'!D14</f>
        <v>240000</v>
      </c>
      <c r="E16" s="95">
        <f>'2013 NGO Sources of Income'!O14+'2013 NGO Sources of Income'!V14</f>
        <v>123653</v>
      </c>
      <c r="F16" s="18">
        <f t="shared" si="0"/>
        <v>363653</v>
      </c>
      <c r="G16" s="94">
        <f t="shared" si="1"/>
        <v>0.65996980638135805</v>
      </c>
      <c r="H16" s="18">
        <f>'[5]2014 totals'!D14</f>
        <v>210000</v>
      </c>
      <c r="I16" s="93">
        <f>'[5]2014 totals'!O14+'[5]2014 totals'!V14</f>
        <v>136500</v>
      </c>
      <c r="J16" s="18">
        <f t="shared" si="2"/>
        <v>346500</v>
      </c>
      <c r="K16" s="83">
        <f t="shared" si="3"/>
        <v>0.60606060606060608</v>
      </c>
      <c r="L16" s="92">
        <f t="shared" si="5"/>
        <v>-0.125</v>
      </c>
      <c r="M16" s="91">
        <f t="shared" si="4"/>
        <v>-4.7168592036914314E-2</v>
      </c>
      <c r="N16" s="81"/>
      <c r="O16" s="25">
        <f>'2013 NGO Sources of Income'!X14</f>
        <v>635</v>
      </c>
      <c r="P16" s="90"/>
      <c r="Q16" s="90"/>
      <c r="R16" s="90"/>
      <c r="S16" s="90"/>
      <c r="T16" s="62"/>
      <c r="U16" s="90"/>
      <c r="V16" s="90"/>
      <c r="W16" s="90"/>
      <c r="X16" s="90"/>
      <c r="Y16" s="90"/>
      <c r="Z16" s="62"/>
      <c r="AA16" s="62"/>
      <c r="AB16" s="90"/>
      <c r="AC16" s="62"/>
    </row>
    <row r="17" spans="1:29" ht="13.5" thickBot="1" x14ac:dyDescent="0.25">
      <c r="A17" s="98" t="s">
        <v>20</v>
      </c>
      <c r="B17" s="96">
        <v>100489.5</v>
      </c>
      <c r="C17" s="94">
        <v>0.19902576886142334</v>
      </c>
      <c r="D17" s="18">
        <f>'2013 NGO Sources of Income'!D15</f>
        <v>0</v>
      </c>
      <c r="E17" s="95">
        <v>0</v>
      </c>
      <c r="F17" s="18">
        <f t="shared" si="0"/>
        <v>0</v>
      </c>
      <c r="G17" s="94">
        <v>0</v>
      </c>
      <c r="H17" s="18">
        <v>0</v>
      </c>
      <c r="I17" s="93">
        <v>0</v>
      </c>
      <c r="J17" s="18">
        <v>0</v>
      </c>
      <c r="K17" s="83">
        <v>0</v>
      </c>
      <c r="L17" s="92">
        <v>0</v>
      </c>
      <c r="M17" s="91">
        <v>0</v>
      </c>
      <c r="N17" s="81"/>
      <c r="O17" s="25">
        <v>0</v>
      </c>
      <c r="P17" s="90"/>
      <c r="Q17" s="90"/>
      <c r="R17" s="90"/>
      <c r="S17" s="90"/>
      <c r="T17" s="62"/>
      <c r="U17" s="90"/>
      <c r="V17" s="90"/>
      <c r="W17" s="90"/>
      <c r="X17" s="90"/>
      <c r="Y17" s="90"/>
      <c r="Z17" s="62"/>
      <c r="AA17" s="62"/>
      <c r="AB17" s="90"/>
      <c r="AC17" s="62"/>
    </row>
    <row r="18" spans="1:29" ht="13.5" thickBot="1" x14ac:dyDescent="0.25">
      <c r="A18" s="98" t="s">
        <v>21</v>
      </c>
      <c r="B18" s="96">
        <v>127880</v>
      </c>
      <c r="C18" s="94">
        <v>0.14646543634657491</v>
      </c>
      <c r="D18" s="18">
        <f>'2013 NGO Sources of Income'!D15</f>
        <v>0</v>
      </c>
      <c r="E18" s="95">
        <f>'2013 NGO Sources of Income'!O15+'2013 NGO Sources of Income'!V15</f>
        <v>46800</v>
      </c>
      <c r="F18" s="18">
        <f t="shared" si="0"/>
        <v>46800</v>
      </c>
      <c r="G18" s="94">
        <f t="shared" ref="G18:G33" si="6">D18/F18</f>
        <v>0</v>
      </c>
      <c r="H18" s="18">
        <f>'[5]2014 totals'!D15</f>
        <v>35000</v>
      </c>
      <c r="I18" s="93">
        <f>'[5]2014 totals'!O15+'[5]2014 totals'!V15</f>
        <v>71500</v>
      </c>
      <c r="J18" s="18">
        <f t="shared" ref="J18:J33" si="7">SUM(H18:I18)</f>
        <v>106500</v>
      </c>
      <c r="K18" s="83">
        <f t="shared" ref="K18:K33" si="8">H18/J18</f>
        <v>0.32863849765258218</v>
      </c>
      <c r="L18" s="92">
        <v>1</v>
      </c>
      <c r="M18" s="91">
        <f t="shared" ref="M18:M25" si="9">(J18-F18)/F18</f>
        <v>1.2756410256410255</v>
      </c>
      <c r="N18" s="81"/>
      <c r="O18" s="25">
        <f>'2013 NGO Sources of Income'!X15</f>
        <v>19000</v>
      </c>
      <c r="P18" s="90"/>
      <c r="Q18" s="90"/>
      <c r="R18" s="90"/>
      <c r="S18" s="90"/>
      <c r="T18" s="62"/>
      <c r="U18" s="90"/>
      <c r="V18" s="90"/>
      <c r="W18" s="90"/>
      <c r="X18" s="90"/>
      <c r="Y18" s="90"/>
      <c r="Z18" s="62"/>
      <c r="AA18" s="62"/>
      <c r="AB18" s="90"/>
      <c r="AC18" s="62"/>
    </row>
    <row r="19" spans="1:29" ht="13.5" thickBot="1" x14ac:dyDescent="0.25">
      <c r="A19" s="98" t="s">
        <v>22</v>
      </c>
      <c r="B19" s="96">
        <v>118427</v>
      </c>
      <c r="C19" s="94">
        <v>0.80482491323769068</v>
      </c>
      <c r="D19" s="18">
        <f>'2013 NGO Sources of Income'!D16</f>
        <v>104368</v>
      </c>
      <c r="E19" s="95">
        <f>'2013 NGO Sources of Income'!O16+'2013 NGO Sources of Income'!V16</f>
        <v>0</v>
      </c>
      <c r="F19" s="18">
        <f t="shared" si="0"/>
        <v>104368</v>
      </c>
      <c r="G19" s="94">
        <f t="shared" si="6"/>
        <v>1</v>
      </c>
      <c r="H19" s="18">
        <f>'[5]2014 totals'!D16</f>
        <v>141582</v>
      </c>
      <c r="I19" s="93">
        <f>'[5]2014 totals'!O16+'[5]2014 totals'!V16</f>
        <v>136300</v>
      </c>
      <c r="J19" s="18">
        <f t="shared" si="7"/>
        <v>277882</v>
      </c>
      <c r="K19" s="83">
        <f t="shared" si="8"/>
        <v>0.50950403408641076</v>
      </c>
      <c r="L19" s="92">
        <f t="shared" ref="L19:L24" si="10">(H19-D19)/D19</f>
        <v>0.35656523072206042</v>
      </c>
      <c r="M19" s="91">
        <f t="shared" si="9"/>
        <v>1.6625210792580101</v>
      </c>
      <c r="N19" s="81"/>
      <c r="O19" s="25">
        <f>'2013 NGO Sources of Income'!X16</f>
        <v>0</v>
      </c>
      <c r="P19" s="90"/>
      <c r="Q19" s="90"/>
      <c r="R19" s="90"/>
      <c r="S19" s="90"/>
      <c r="T19" s="62"/>
      <c r="U19" s="90"/>
      <c r="V19" s="90"/>
      <c r="W19" s="90"/>
      <c r="X19" s="90"/>
      <c r="Y19" s="90"/>
      <c r="Z19" s="62"/>
      <c r="AA19" s="62"/>
      <c r="AB19" s="90"/>
      <c r="AC19" s="62"/>
    </row>
    <row r="20" spans="1:29" ht="13.5" thickBot="1" x14ac:dyDescent="0.25">
      <c r="A20" s="98" t="s">
        <v>23</v>
      </c>
      <c r="B20" s="96">
        <v>1112000</v>
      </c>
      <c r="C20" s="94">
        <v>0.1303956834532374</v>
      </c>
      <c r="D20" s="18">
        <f>'2013 NGO Sources of Income'!D17</f>
        <v>173400</v>
      </c>
      <c r="E20" s="95">
        <f>'2013 NGO Sources of Income'!O17+'2013 NGO Sources of Income'!V17</f>
        <v>160000</v>
      </c>
      <c r="F20" s="18">
        <f t="shared" si="0"/>
        <v>333400</v>
      </c>
      <c r="G20" s="94">
        <f t="shared" si="6"/>
        <v>0.52009598080383923</v>
      </c>
      <c r="H20" s="18">
        <f>'[5]2014 totals'!D17</f>
        <v>100000</v>
      </c>
      <c r="I20" s="93">
        <f>'[5]2014 totals'!O17+'[5]2014 totals'!V17</f>
        <v>161000</v>
      </c>
      <c r="J20" s="18">
        <f t="shared" si="7"/>
        <v>261000</v>
      </c>
      <c r="K20" s="83">
        <f t="shared" si="8"/>
        <v>0.38314176245210729</v>
      </c>
      <c r="L20" s="92">
        <f t="shared" si="10"/>
        <v>-0.42329873125720879</v>
      </c>
      <c r="M20" s="91">
        <f t="shared" si="9"/>
        <v>-0.21715656868626274</v>
      </c>
      <c r="N20" s="81"/>
      <c r="O20" s="25">
        <f>'2013 NGO Sources of Income'!X17</f>
        <v>0</v>
      </c>
      <c r="P20" s="90"/>
      <c r="Q20" s="90"/>
      <c r="R20" s="90"/>
      <c r="S20" s="90"/>
      <c r="T20" s="62"/>
      <c r="U20" s="90"/>
      <c r="V20" s="90"/>
      <c r="W20" s="90"/>
      <c r="X20" s="90"/>
      <c r="Y20" s="90"/>
      <c r="Z20" s="62"/>
      <c r="AA20" s="62"/>
      <c r="AB20" s="90"/>
      <c r="AC20" s="62"/>
    </row>
    <row r="21" spans="1:29" ht="13.5" thickBot="1" x14ac:dyDescent="0.25">
      <c r="A21" s="98" t="s">
        <v>24</v>
      </c>
      <c r="B21" s="96">
        <v>297707</v>
      </c>
      <c r="C21" s="94">
        <v>0.25793817411078679</v>
      </c>
      <c r="D21" s="18">
        <f>'2013 NGO Sources of Income'!D18</f>
        <v>20931</v>
      </c>
      <c r="E21" s="95">
        <f>'2013 NGO Sources of Income'!O18+'2013 NGO Sources of Income'!V18</f>
        <v>120307</v>
      </c>
      <c r="F21" s="18">
        <f t="shared" si="0"/>
        <v>141238</v>
      </c>
      <c r="G21" s="94">
        <f t="shared" si="6"/>
        <v>0.14819666095526698</v>
      </c>
      <c r="H21" s="18">
        <f>'[5]2014 totals'!D18</f>
        <v>20000</v>
      </c>
      <c r="I21" s="93">
        <f>'[5]2014 totals'!O18+'[5]2014 totals'!V18</f>
        <v>216616</v>
      </c>
      <c r="J21" s="18">
        <f t="shared" si="7"/>
        <v>236616</v>
      </c>
      <c r="K21" s="83">
        <f t="shared" si="8"/>
        <v>8.4525137775974576E-2</v>
      </c>
      <c r="L21" s="92">
        <f t="shared" si="10"/>
        <v>-4.4479480196837229E-2</v>
      </c>
      <c r="M21" s="91">
        <f t="shared" si="9"/>
        <v>0.67529984848270297</v>
      </c>
      <c r="N21" s="81"/>
      <c r="O21" s="25">
        <f>'2013 NGO Sources of Income'!X18</f>
        <v>29270</v>
      </c>
      <c r="P21" s="90"/>
      <c r="Q21" s="90"/>
      <c r="R21" s="90"/>
      <c r="S21" s="90"/>
      <c r="T21" s="62"/>
      <c r="U21" s="90"/>
      <c r="V21" s="90"/>
      <c r="W21" s="90"/>
      <c r="X21" s="90"/>
      <c r="Y21" s="90"/>
      <c r="Z21" s="62"/>
      <c r="AA21" s="62"/>
      <c r="AB21" s="90"/>
      <c r="AC21" s="62"/>
    </row>
    <row r="22" spans="1:29" ht="13.5" thickBot="1" x14ac:dyDescent="0.25">
      <c r="A22" s="98" t="s">
        <v>25</v>
      </c>
      <c r="B22" s="96">
        <v>257366</v>
      </c>
      <c r="C22" s="94">
        <v>9.7137928086849082E-2</v>
      </c>
      <c r="D22" s="18">
        <f>'2013 NGO Sources of Income'!D19</f>
        <v>32747</v>
      </c>
      <c r="E22" s="95">
        <f>'2013 NGO Sources of Income'!O19+'2013 NGO Sources of Income'!V19</f>
        <v>155400</v>
      </c>
      <c r="F22" s="18">
        <f t="shared" si="0"/>
        <v>188147</v>
      </c>
      <c r="G22" s="94">
        <f t="shared" si="6"/>
        <v>0.17405007786464838</v>
      </c>
      <c r="H22" s="18">
        <f>'[5]2014 totals'!D19</f>
        <v>20000</v>
      </c>
      <c r="I22" s="93">
        <f>'[5]2014 totals'!O19+'[5]2014 totals'!V19</f>
        <v>230244</v>
      </c>
      <c r="J22" s="18">
        <f t="shared" si="7"/>
        <v>250244</v>
      </c>
      <c r="K22" s="83">
        <f t="shared" si="8"/>
        <v>7.9921996131775391E-2</v>
      </c>
      <c r="L22" s="92">
        <f t="shared" si="10"/>
        <v>-0.38925703117842858</v>
      </c>
      <c r="M22" s="91">
        <f t="shared" si="9"/>
        <v>0.33004512429111282</v>
      </c>
      <c r="N22" s="81"/>
      <c r="O22" s="25">
        <f>'2013 NGO Sources of Income'!X19</f>
        <v>320000</v>
      </c>
      <c r="P22" s="90"/>
      <c r="Q22" s="90"/>
      <c r="R22" s="90"/>
      <c r="S22" s="90"/>
      <c r="T22" s="62"/>
      <c r="U22" s="90"/>
      <c r="V22" s="90"/>
      <c r="W22" s="90"/>
      <c r="X22" s="90"/>
      <c r="Y22" s="90"/>
      <c r="Z22" s="62"/>
      <c r="AA22" s="62"/>
      <c r="AB22" s="90"/>
      <c r="AC22" s="62"/>
    </row>
    <row r="23" spans="1:29" ht="13.5" thickBot="1" x14ac:dyDescent="0.25">
      <c r="A23" s="98" t="s">
        <v>26</v>
      </c>
      <c r="B23" s="96">
        <v>199392</v>
      </c>
      <c r="C23" s="94">
        <v>0.22568608570052962</v>
      </c>
      <c r="D23" s="18">
        <f>'2013 NGO Sources of Income'!D20</f>
        <v>116298</v>
      </c>
      <c r="E23" s="95">
        <f>'2013 NGO Sources of Income'!O20+'2013 NGO Sources of Income'!V20</f>
        <v>589784</v>
      </c>
      <c r="F23" s="18">
        <f t="shared" si="0"/>
        <v>706082</v>
      </c>
      <c r="G23" s="94">
        <f t="shared" si="6"/>
        <v>0.16470891482858932</v>
      </c>
      <c r="H23" s="18">
        <f>'[5]2014 totals'!D20</f>
        <v>163106</v>
      </c>
      <c r="I23" s="93">
        <f>'[5]2014 totals'!O20+'[5]2014 totals'!V20</f>
        <v>1006548</v>
      </c>
      <c r="J23" s="18">
        <f t="shared" si="7"/>
        <v>1169654</v>
      </c>
      <c r="K23" s="83">
        <f t="shared" si="8"/>
        <v>0.13944807609771778</v>
      </c>
      <c r="L23" s="92">
        <f t="shared" si="10"/>
        <v>0.40248327572271236</v>
      </c>
      <c r="M23" s="91">
        <f t="shared" si="9"/>
        <v>0.65654130823332135</v>
      </c>
      <c r="N23" s="81"/>
      <c r="O23" s="25">
        <f>'2013 NGO Sources of Income'!X20</f>
        <v>0</v>
      </c>
      <c r="P23" s="90"/>
      <c r="Q23" s="90"/>
      <c r="R23" s="90"/>
      <c r="S23" s="90"/>
      <c r="T23" s="62"/>
      <c r="U23" s="90"/>
      <c r="V23" s="90"/>
      <c r="W23" s="90"/>
      <c r="X23" s="90"/>
      <c r="Y23" s="90"/>
      <c r="Z23" s="62"/>
      <c r="AA23" s="62"/>
      <c r="AB23" s="90"/>
      <c r="AC23" s="62"/>
    </row>
    <row r="24" spans="1:29" ht="13.5" thickBot="1" x14ac:dyDescent="0.25">
      <c r="A24" s="98" t="s">
        <v>27</v>
      </c>
      <c r="B24" s="96">
        <v>295936</v>
      </c>
      <c r="C24" s="94">
        <v>0.25343317474048443</v>
      </c>
      <c r="D24" s="18">
        <f>'2013 NGO Sources of Income'!D21</f>
        <v>66124</v>
      </c>
      <c r="E24" s="95">
        <f>'2013 NGO Sources of Income'!O21+'2013 NGO Sources of Income'!V21</f>
        <v>405582.44</v>
      </c>
      <c r="F24" s="18">
        <f t="shared" si="0"/>
        <v>471706.44</v>
      </c>
      <c r="G24" s="94">
        <f t="shared" si="6"/>
        <v>0.14018040542333915</v>
      </c>
      <c r="H24" s="18">
        <f>'[5]2014 totals'!D21</f>
        <v>20000</v>
      </c>
      <c r="I24" s="93">
        <f>'[5]2014 totals'!O21+'[5]2014 totals'!V21</f>
        <v>864452.62</v>
      </c>
      <c r="J24" s="18">
        <f t="shared" si="7"/>
        <v>884452.62</v>
      </c>
      <c r="K24" s="83">
        <f t="shared" si="8"/>
        <v>2.2612856299752949E-2</v>
      </c>
      <c r="L24" s="92">
        <f t="shared" si="10"/>
        <v>-0.69753795898614723</v>
      </c>
      <c r="M24" s="91">
        <f t="shared" si="9"/>
        <v>0.87500645528604615</v>
      </c>
      <c r="N24" s="81"/>
      <c r="O24" s="25">
        <f>'2013 NGO Sources of Income'!X21</f>
        <v>0</v>
      </c>
      <c r="P24" s="90"/>
      <c r="Q24" s="90"/>
      <c r="R24" s="90"/>
      <c r="S24" s="90"/>
      <c r="T24" s="62"/>
      <c r="U24" s="90"/>
      <c r="V24" s="90"/>
      <c r="W24" s="90"/>
      <c r="X24" s="90"/>
      <c r="Y24" s="90"/>
      <c r="Z24" s="62"/>
      <c r="AA24" s="62"/>
      <c r="AB24" s="90"/>
      <c r="AC24" s="62"/>
    </row>
    <row r="25" spans="1:29" ht="13.5" thickBot="1" x14ac:dyDescent="0.25">
      <c r="A25" s="98" t="s">
        <v>28</v>
      </c>
      <c r="B25" s="96">
        <v>81781.851851851854</v>
      </c>
      <c r="C25" s="94">
        <v>0.2995774667022929</v>
      </c>
      <c r="D25" s="18">
        <f>'2013 NGO Sources of Income'!D22</f>
        <v>28400</v>
      </c>
      <c r="E25" s="95">
        <f>'2013 NGO Sources of Income'!O22+'2013 NGO Sources of Income'!V22</f>
        <v>80400</v>
      </c>
      <c r="F25" s="18">
        <f t="shared" si="0"/>
        <v>108800</v>
      </c>
      <c r="G25" s="94">
        <f t="shared" si="6"/>
        <v>0.2610294117647059</v>
      </c>
      <c r="H25" s="18">
        <f>'[5]2014 totals'!D22</f>
        <v>113000</v>
      </c>
      <c r="I25" s="93">
        <f>'[5]2014 totals'!O22+'[5]2014 totals'!V22</f>
        <v>103000</v>
      </c>
      <c r="J25" s="18">
        <f t="shared" si="7"/>
        <v>216000</v>
      </c>
      <c r="K25" s="83">
        <f t="shared" si="8"/>
        <v>0.52314814814814814</v>
      </c>
      <c r="L25" s="92">
        <v>1</v>
      </c>
      <c r="M25" s="91">
        <f t="shared" si="9"/>
        <v>0.98529411764705888</v>
      </c>
      <c r="N25" s="81"/>
      <c r="O25" s="25">
        <f>'2013 NGO Sources of Income'!X22</f>
        <v>14000</v>
      </c>
      <c r="P25" s="90"/>
      <c r="Q25" s="90"/>
      <c r="R25" s="90"/>
      <c r="S25" s="90"/>
      <c r="T25" s="62"/>
      <c r="U25" s="90"/>
      <c r="V25" s="90"/>
      <c r="W25" s="90"/>
      <c r="X25" s="90"/>
      <c r="Y25" s="90"/>
      <c r="Z25" s="62"/>
      <c r="AA25" s="62"/>
      <c r="AB25" s="90"/>
      <c r="AC25" s="62"/>
    </row>
    <row r="26" spans="1:29" ht="13.5" thickBot="1" x14ac:dyDescent="0.25">
      <c r="A26" s="98" t="s">
        <v>29</v>
      </c>
      <c r="B26" s="96">
        <v>128000</v>
      </c>
      <c r="C26" s="94">
        <v>0.5234375</v>
      </c>
      <c r="D26" s="18">
        <f>'2013 NGO Sources of Income'!D23</f>
        <v>20000</v>
      </c>
      <c r="E26" s="95">
        <f>'2013 NGO Sources of Income'!O23+'2013 NGO Sources of Income'!V23</f>
        <v>0</v>
      </c>
      <c r="F26" s="18">
        <f t="shared" si="0"/>
        <v>20000</v>
      </c>
      <c r="G26" s="94">
        <f t="shared" si="6"/>
        <v>1</v>
      </c>
      <c r="H26" s="18">
        <f>'[5]2014 totals'!D23</f>
        <v>52641</v>
      </c>
      <c r="I26" s="93">
        <f>'[5]2014 totals'!O23+'[5]2014 totals'!V23</f>
        <v>4000</v>
      </c>
      <c r="J26" s="18">
        <f t="shared" si="7"/>
        <v>56641</v>
      </c>
      <c r="K26" s="83">
        <f t="shared" si="8"/>
        <v>0.92937977789940152</v>
      </c>
      <c r="L26" s="92">
        <v>1</v>
      </c>
      <c r="M26" s="91">
        <v>1</v>
      </c>
      <c r="N26" s="81"/>
      <c r="O26" s="25">
        <f>'2013 NGO Sources of Income'!X23</f>
        <v>0</v>
      </c>
      <c r="P26" s="90"/>
      <c r="Q26" s="90"/>
      <c r="R26" s="90"/>
      <c r="S26" s="90"/>
      <c r="T26" s="62"/>
      <c r="U26" s="90"/>
      <c r="V26" s="90"/>
      <c r="W26" s="90"/>
      <c r="X26" s="90"/>
      <c r="Y26" s="90"/>
      <c r="Z26" s="62"/>
      <c r="AA26" s="62"/>
      <c r="AB26" s="90"/>
      <c r="AC26" s="62"/>
    </row>
    <row r="27" spans="1:29" ht="13.5" thickBot="1" x14ac:dyDescent="0.25">
      <c r="A27" s="98" t="s">
        <v>30</v>
      </c>
      <c r="B27" s="96">
        <v>1081500</v>
      </c>
      <c r="C27" s="94">
        <v>0.70365233472029587</v>
      </c>
      <c r="D27" s="18">
        <f>'2013 NGO Sources of Income'!D24</f>
        <v>147000</v>
      </c>
      <c r="E27" s="95">
        <f>'2013 NGO Sources of Income'!O24+'2013 NGO Sources of Income'!V24</f>
        <v>282000</v>
      </c>
      <c r="F27" s="18">
        <f t="shared" si="0"/>
        <v>429000</v>
      </c>
      <c r="G27" s="94">
        <f t="shared" si="6"/>
        <v>0.34265734265734266</v>
      </c>
      <c r="H27" s="18">
        <f>'[5]2014 totals'!D24</f>
        <v>20000</v>
      </c>
      <c r="I27" s="93">
        <f>'[5]2014 totals'!O24+'[5]2014 totals'!V24</f>
        <v>374000</v>
      </c>
      <c r="J27" s="18">
        <f t="shared" si="7"/>
        <v>394000</v>
      </c>
      <c r="K27" s="83">
        <f t="shared" si="8"/>
        <v>5.0761421319796954E-2</v>
      </c>
      <c r="L27" s="92">
        <v>1</v>
      </c>
      <c r="M27" s="91">
        <f t="shared" ref="M27:M33" si="11">(J27-F27)/F27</f>
        <v>-8.1585081585081584E-2</v>
      </c>
      <c r="N27" s="81"/>
      <c r="O27" s="25">
        <f>'2013 NGO Sources of Income'!X24</f>
        <v>625000</v>
      </c>
      <c r="P27" s="90"/>
      <c r="Q27" s="90"/>
      <c r="R27" s="90"/>
      <c r="S27" s="90"/>
      <c r="T27" s="62"/>
      <c r="U27" s="90"/>
      <c r="V27" s="90"/>
      <c r="W27" s="90"/>
      <c r="X27" s="90"/>
      <c r="Y27" s="90"/>
      <c r="Z27" s="62"/>
      <c r="AA27" s="62"/>
      <c r="AB27" s="90"/>
      <c r="AC27" s="62"/>
    </row>
    <row r="28" spans="1:29" ht="13.5" thickBot="1" x14ac:dyDescent="0.25">
      <c r="A28" s="98" t="s">
        <v>31</v>
      </c>
      <c r="B28" s="96">
        <v>27800</v>
      </c>
      <c r="C28" s="94">
        <v>0.41366906474820142</v>
      </c>
      <c r="D28" s="18">
        <f>'2013 NGO Sources of Income'!D25</f>
        <v>0</v>
      </c>
      <c r="E28" s="95">
        <f>'2013 NGO Sources of Income'!O25+'2013 NGO Sources of Income'!V25</f>
        <v>15800</v>
      </c>
      <c r="F28" s="18">
        <f t="shared" si="0"/>
        <v>15800</v>
      </c>
      <c r="G28" s="94">
        <f t="shared" si="6"/>
        <v>0</v>
      </c>
      <c r="H28" s="18">
        <f>'[5]2014 totals'!D25</f>
        <v>20000</v>
      </c>
      <c r="I28" s="93">
        <f>'[5]2014 totals'!O25+'[5]2014 totals'!V25</f>
        <v>29000</v>
      </c>
      <c r="J28" s="18">
        <f t="shared" si="7"/>
        <v>49000</v>
      </c>
      <c r="K28" s="83">
        <f t="shared" si="8"/>
        <v>0.40816326530612246</v>
      </c>
      <c r="L28" s="92">
        <v>0</v>
      </c>
      <c r="M28" s="91">
        <f t="shared" si="11"/>
        <v>2.1012658227848102</v>
      </c>
      <c r="N28" s="81"/>
      <c r="O28" s="25">
        <f>'2013 NGO Sources of Income'!X25</f>
        <v>25000</v>
      </c>
      <c r="P28" s="90"/>
      <c r="Q28" s="90"/>
      <c r="R28" s="90"/>
      <c r="S28" s="90"/>
      <c r="T28" s="62"/>
      <c r="U28" s="90"/>
      <c r="V28" s="90"/>
      <c r="W28" s="90"/>
      <c r="X28" s="90"/>
      <c r="Y28" s="90"/>
      <c r="Z28" s="62"/>
      <c r="AA28" s="62"/>
      <c r="AB28" s="90"/>
      <c r="AC28" s="62"/>
    </row>
    <row r="29" spans="1:29" ht="13.5" thickBot="1" x14ac:dyDescent="0.25">
      <c r="A29" s="98" t="s">
        <v>32</v>
      </c>
      <c r="B29" s="96">
        <v>608313.16999999993</v>
      </c>
      <c r="C29" s="94">
        <v>0.54718731471817394</v>
      </c>
      <c r="D29" s="18">
        <f>'2013 NGO Sources of Income'!D26</f>
        <v>298620</v>
      </c>
      <c r="E29" s="95">
        <f>'2013 NGO Sources of Income'!O26+'2013 NGO Sources of Income'!V26</f>
        <v>336792</v>
      </c>
      <c r="F29" s="18">
        <f t="shared" si="0"/>
        <v>635412</v>
      </c>
      <c r="G29" s="94">
        <f t="shared" si="6"/>
        <v>0.4699627957923363</v>
      </c>
      <c r="H29" s="18">
        <f>'[5]2014 totals'!D26</f>
        <v>288847</v>
      </c>
      <c r="I29" s="93">
        <f>'[5]2014 totals'!O26+'[5]2014 totals'!V26</f>
        <v>422445</v>
      </c>
      <c r="J29" s="18">
        <f t="shared" si="7"/>
        <v>711292</v>
      </c>
      <c r="K29" s="83">
        <f t="shared" si="8"/>
        <v>0.40608779516710436</v>
      </c>
      <c r="L29" s="92">
        <f>(H29-D29)/D29</f>
        <v>-3.2727211841135889E-2</v>
      </c>
      <c r="M29" s="91">
        <f t="shared" si="11"/>
        <v>0.11941858195942161</v>
      </c>
      <c r="N29" s="81"/>
      <c r="O29" s="25">
        <f>'2013 NGO Sources of Income'!X26</f>
        <v>0</v>
      </c>
      <c r="P29" s="90"/>
      <c r="Q29" s="90"/>
      <c r="R29" s="90"/>
      <c r="S29" s="90"/>
      <c r="T29" s="62"/>
      <c r="U29" s="90"/>
      <c r="V29" s="90"/>
      <c r="W29" s="90"/>
      <c r="X29" s="90"/>
      <c r="Y29" s="90"/>
      <c r="Z29" s="62"/>
      <c r="AA29" s="62"/>
      <c r="AB29" s="90"/>
      <c r="AC29" s="62"/>
    </row>
    <row r="30" spans="1:29" ht="13.5" thickBot="1" x14ac:dyDescent="0.25">
      <c r="A30" s="98" t="s">
        <v>33</v>
      </c>
      <c r="B30" s="96">
        <v>130300</v>
      </c>
      <c r="C30" s="94">
        <v>0.88316960859554872</v>
      </c>
      <c r="D30" s="18">
        <f>'2013 NGO Sources of Income'!D27</f>
        <v>116991</v>
      </c>
      <c r="E30" s="95">
        <f>'2013 NGO Sources of Income'!O27+'2013 NGO Sources of Income'!V27</f>
        <v>57807</v>
      </c>
      <c r="F30" s="18">
        <f t="shared" si="0"/>
        <v>174798</v>
      </c>
      <c r="G30" s="94">
        <f t="shared" si="6"/>
        <v>0.6692925548347235</v>
      </c>
      <c r="H30" s="18">
        <f>'[5]2014 totals'!D27</f>
        <v>67000</v>
      </c>
      <c r="I30" s="93">
        <f>'[5]2014 totals'!O27+'[5]2014 totals'!V27</f>
        <v>163468</v>
      </c>
      <c r="J30" s="18">
        <f t="shared" si="7"/>
        <v>230468</v>
      </c>
      <c r="K30" s="83">
        <f t="shared" si="8"/>
        <v>0.29071281045524761</v>
      </c>
      <c r="L30" s="92">
        <f>(H30-D30)/D30</f>
        <v>-0.42730637399458077</v>
      </c>
      <c r="M30" s="91">
        <f t="shared" si="11"/>
        <v>0.31848190482728633</v>
      </c>
      <c r="N30" s="81"/>
      <c r="O30" s="25">
        <f>'2013 NGO Sources of Income'!X27</f>
        <v>0</v>
      </c>
      <c r="P30" s="90"/>
      <c r="Q30" s="90"/>
      <c r="R30" s="90"/>
      <c r="S30" s="90"/>
      <c r="T30" s="62"/>
      <c r="U30" s="90"/>
      <c r="V30" s="90"/>
      <c r="W30" s="90"/>
      <c r="X30" s="90"/>
      <c r="Y30" s="90"/>
      <c r="Z30" s="62"/>
      <c r="AA30" s="62"/>
      <c r="AB30" s="90"/>
      <c r="AC30" s="62"/>
    </row>
    <row r="31" spans="1:29" ht="13.5" thickBot="1" x14ac:dyDescent="0.25">
      <c r="A31" s="98" t="s">
        <v>34</v>
      </c>
      <c r="B31" s="96">
        <v>427123.06</v>
      </c>
      <c r="C31" s="94">
        <v>0.11260689132541801</v>
      </c>
      <c r="D31" s="18">
        <f>'2013 NGO Sources of Income'!D28</f>
        <v>38410.78</v>
      </c>
      <c r="E31" s="95">
        <f>'2013 NGO Sources of Income'!O28+'2013 NGO Sources of Income'!V28</f>
        <v>460345.51</v>
      </c>
      <c r="F31" s="18">
        <f t="shared" si="0"/>
        <v>498756.29000000004</v>
      </c>
      <c r="G31" s="94">
        <f t="shared" si="6"/>
        <v>7.7013123984862417E-2</v>
      </c>
      <c r="H31" s="18">
        <f>'[5]2014 totals'!D28</f>
        <v>134415.35999999999</v>
      </c>
      <c r="I31" s="93">
        <f>'[5]2014 totals'!O28+'[5]2014 totals'!V28</f>
        <v>131280.71000000002</v>
      </c>
      <c r="J31" s="18">
        <f t="shared" si="7"/>
        <v>265696.07</v>
      </c>
      <c r="K31" s="83">
        <f t="shared" si="8"/>
        <v>0.5058989393407286</v>
      </c>
      <c r="L31" s="92">
        <f>(H31-D31)/D31</f>
        <v>2.4994176114101299</v>
      </c>
      <c r="M31" s="91">
        <f t="shared" si="11"/>
        <v>-0.46728276850403233</v>
      </c>
      <c r="N31" s="81"/>
      <c r="O31" s="25">
        <f>'2013 NGO Sources of Income'!X28</f>
        <v>15000</v>
      </c>
      <c r="P31" s="90"/>
      <c r="Q31" s="90"/>
      <c r="R31" s="90"/>
      <c r="S31" s="90"/>
      <c r="T31" s="62"/>
      <c r="U31" s="90"/>
      <c r="V31" s="90"/>
      <c r="W31" s="90"/>
      <c r="X31" s="90"/>
      <c r="Y31" s="90"/>
      <c r="Z31" s="62"/>
      <c r="AA31" s="62"/>
      <c r="AB31" s="90"/>
      <c r="AC31" s="62"/>
    </row>
    <row r="32" spans="1:29" ht="13.5" thickBot="1" x14ac:dyDescent="0.25">
      <c r="A32" s="98" t="s">
        <v>35</v>
      </c>
      <c r="B32" s="96">
        <v>175634</v>
      </c>
      <c r="C32" s="94">
        <v>1</v>
      </c>
      <c r="D32" s="18">
        <f>'2013 NGO Sources of Income'!D29</f>
        <v>138180</v>
      </c>
      <c r="E32" s="95">
        <f>'2013 NGO Sources of Income'!O29+'2013 NGO Sources of Income'!V29</f>
        <v>0</v>
      </c>
      <c r="F32" s="18">
        <f t="shared" si="0"/>
        <v>138180</v>
      </c>
      <c r="G32" s="94">
        <f t="shared" si="6"/>
        <v>1</v>
      </c>
      <c r="H32" s="18">
        <f>'[5]2014 totals'!D29</f>
        <v>285102</v>
      </c>
      <c r="I32" s="93">
        <f>'[5]2014 totals'!O29+'[5]2014 totals'!V29</f>
        <v>60708</v>
      </c>
      <c r="J32" s="18">
        <f t="shared" si="7"/>
        <v>345810</v>
      </c>
      <c r="K32" s="83">
        <f t="shared" si="8"/>
        <v>0.8244469506376334</v>
      </c>
      <c r="L32" s="92">
        <f>(H32-D32)/D32</f>
        <v>1.0632653061224491</v>
      </c>
      <c r="M32" s="91">
        <f t="shared" si="11"/>
        <v>1.5026052974381241</v>
      </c>
      <c r="N32" s="81"/>
      <c r="O32" s="25">
        <f>'2013 NGO Sources of Income'!X29</f>
        <v>0</v>
      </c>
      <c r="P32" s="90"/>
      <c r="Q32" s="90"/>
      <c r="R32" s="90"/>
      <c r="S32" s="90"/>
      <c r="T32" s="62"/>
      <c r="U32" s="90"/>
      <c r="V32" s="90"/>
      <c r="W32" s="90"/>
      <c r="X32" s="90"/>
      <c r="Y32" s="90"/>
      <c r="Z32" s="62"/>
      <c r="AA32" s="62"/>
      <c r="AB32" s="90"/>
      <c r="AC32" s="62"/>
    </row>
    <row r="33" spans="1:29" ht="13.5" thickBot="1" x14ac:dyDescent="0.25">
      <c r="A33" s="98" t="s">
        <v>36</v>
      </c>
      <c r="B33" s="96">
        <v>432193</v>
      </c>
      <c r="C33" s="94">
        <v>0.44642786903073395</v>
      </c>
      <c r="D33" s="18">
        <f>'2013 NGO Sources of Income'!D30</f>
        <v>196696</v>
      </c>
      <c r="E33" s="95">
        <f>'2013 NGO Sources of Income'!O30+'2013 NGO Sources of Income'!V30</f>
        <v>222500</v>
      </c>
      <c r="F33" s="18">
        <f t="shared" si="0"/>
        <v>419196</v>
      </c>
      <c r="G33" s="94">
        <f t="shared" si="6"/>
        <v>0.46922203456139849</v>
      </c>
      <c r="H33" s="18">
        <f>'[5]2014 totals'!D30</f>
        <v>219914</v>
      </c>
      <c r="I33" s="93">
        <f>'[5]2014 totals'!O30+'[5]2014 totals'!V30</f>
        <v>349946</v>
      </c>
      <c r="J33" s="18">
        <f t="shared" si="7"/>
        <v>569860</v>
      </c>
      <c r="K33" s="83">
        <f t="shared" si="8"/>
        <v>0.38590881971010421</v>
      </c>
      <c r="L33" s="92">
        <f>(H33-D33)/D33</f>
        <v>0.11804002114938789</v>
      </c>
      <c r="M33" s="91">
        <f t="shared" si="11"/>
        <v>0.35941182644872566</v>
      </c>
      <c r="N33" s="81"/>
      <c r="O33" s="25">
        <f>'2013 NGO Sources of Income'!X30</f>
        <v>0</v>
      </c>
      <c r="P33" s="90"/>
      <c r="Q33" s="90"/>
      <c r="R33" s="90"/>
      <c r="S33" s="90"/>
      <c r="T33" s="62"/>
      <c r="U33" s="90"/>
      <c r="V33" s="90"/>
      <c r="W33" s="90"/>
      <c r="X33" s="90"/>
      <c r="Y33" s="90"/>
      <c r="Z33" s="62"/>
      <c r="AA33" s="62"/>
      <c r="AB33" s="90"/>
      <c r="AC33" s="62"/>
    </row>
    <row r="34" spans="1:29" ht="13.5" thickBot="1" x14ac:dyDescent="0.25">
      <c r="A34" s="97" t="s">
        <v>37</v>
      </c>
      <c r="B34" s="96">
        <v>550</v>
      </c>
      <c r="C34" s="94">
        <v>0</v>
      </c>
      <c r="D34" s="18">
        <v>0</v>
      </c>
      <c r="E34" s="95">
        <v>0</v>
      </c>
      <c r="F34" s="18">
        <v>0</v>
      </c>
      <c r="G34" s="94">
        <v>0</v>
      </c>
      <c r="H34" s="18">
        <v>0</v>
      </c>
      <c r="I34" s="93">
        <v>0</v>
      </c>
      <c r="J34" s="18">
        <v>0</v>
      </c>
      <c r="K34" s="83">
        <v>0</v>
      </c>
      <c r="L34" s="92">
        <v>0</v>
      </c>
      <c r="M34" s="91">
        <v>0</v>
      </c>
      <c r="N34" s="81"/>
      <c r="O34" s="25">
        <v>0</v>
      </c>
      <c r="P34" s="90"/>
      <c r="Q34" s="90"/>
      <c r="R34" s="90"/>
      <c r="S34" s="90"/>
      <c r="T34" s="62"/>
      <c r="U34" s="90"/>
      <c r="V34" s="90"/>
      <c r="W34" s="90"/>
      <c r="X34" s="90"/>
      <c r="Y34" s="90"/>
      <c r="Z34" s="62"/>
      <c r="AA34" s="62"/>
      <c r="AB34" s="90"/>
      <c r="AC34" s="62"/>
    </row>
    <row r="35" spans="1:29" s="50" customFormat="1" ht="13.5" thickBot="1" x14ac:dyDescent="0.25">
      <c r="A35" s="34" t="s">
        <v>2</v>
      </c>
      <c r="B35" s="35">
        <v>8537822.6839056201</v>
      </c>
      <c r="C35" s="89">
        <v>0.3719953807411619</v>
      </c>
      <c r="D35" s="84">
        <f>'2013 NGO Sources of Income'!D31</f>
        <v>2478625.7799999998</v>
      </c>
      <c r="E35" s="88">
        <f>'2013 NGO Sources of Income'!O31+'2013 NGO Sources of Income'!V31</f>
        <v>4569466.52998727</v>
      </c>
      <c r="F35" s="87">
        <f>SUM(D35:E35)</f>
        <v>7048092.3099872693</v>
      </c>
      <c r="G35" s="86">
        <f>D35/F35</f>
        <v>0.35167328561910915</v>
      </c>
      <c r="H35" s="84">
        <f>'[5]2014 totals'!D31</f>
        <v>2671865.36</v>
      </c>
      <c r="I35" s="85">
        <f>'[5]2014 totals'!O31+'[5]2014 totals'!V31</f>
        <v>5995050.1399999987</v>
      </c>
      <c r="J35" s="84">
        <f>SUM(H35:I35)</f>
        <v>8666915.4999999981</v>
      </c>
      <c r="K35" s="83">
        <f>H35/J35</f>
        <v>0.30828330563509015</v>
      </c>
      <c r="L35" s="71">
        <f>(H35-D35)/D35</f>
        <v>7.7962386076691287E-2</v>
      </c>
      <c r="M35" s="82">
        <f>(J35-F35)/F35</f>
        <v>0.22968246141141316</v>
      </c>
      <c r="N35" s="81"/>
      <c r="O35" s="25">
        <f>'2013 NGO Sources of Income'!X31</f>
        <v>1231605</v>
      </c>
      <c r="P35" s="49"/>
      <c r="Q35" s="49"/>
      <c r="R35" s="49"/>
      <c r="S35" s="49"/>
      <c r="T35" s="62"/>
      <c r="U35" s="49"/>
      <c r="V35" s="49"/>
      <c r="W35" s="49"/>
      <c r="X35" s="49"/>
      <c r="Y35" s="49"/>
      <c r="Z35" s="62"/>
      <c r="AA35" s="62"/>
      <c r="AB35" s="49"/>
      <c r="AC35" s="62"/>
    </row>
    <row r="36" spans="1:29" ht="18" customHeight="1" x14ac:dyDescent="0.2">
      <c r="A36" s="80" t="s">
        <v>38</v>
      </c>
      <c r="B36" s="79"/>
      <c r="C36" s="76"/>
      <c r="D36" s="78"/>
      <c r="E36" s="77"/>
      <c r="F36" s="77"/>
      <c r="G36" s="76"/>
      <c r="H36" s="78"/>
      <c r="I36" s="77"/>
      <c r="J36" s="77"/>
      <c r="K36" s="76"/>
      <c r="L36" s="75"/>
      <c r="M36" s="74"/>
      <c r="N36" s="36"/>
      <c r="O36" s="62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73"/>
    </row>
    <row r="37" spans="1:29" x14ac:dyDescent="0.2">
      <c r="A37" s="44" t="s">
        <v>39</v>
      </c>
      <c r="B37" s="37">
        <f>B25+B18+B20+B32+B34</f>
        <v>1497845.8518518519</v>
      </c>
      <c r="C37" s="72">
        <v>0.36217831775945958</v>
      </c>
      <c r="D37" s="37">
        <f>D25+D18+D20+D32+D34</f>
        <v>339980</v>
      </c>
      <c r="E37" s="40">
        <f>E25+E18+E20+E32+E34</f>
        <v>287200</v>
      </c>
      <c r="F37" s="40">
        <f>F25+F18+F20+F32+F34</f>
        <v>627180</v>
      </c>
      <c r="G37" s="72">
        <f t="shared" ref="G37:G42" si="12">D37/F37</f>
        <v>0.54207723460569535</v>
      </c>
      <c r="H37" s="37">
        <f>H25+H18+H20+H32+H34</f>
        <v>533102</v>
      </c>
      <c r="I37" s="40">
        <f>I25+I18+I20+I32+I34</f>
        <v>396208</v>
      </c>
      <c r="J37" s="40">
        <f>J25+J18+J20+J32+J34</f>
        <v>929310</v>
      </c>
      <c r="K37" s="72">
        <f t="shared" ref="K37:K42" si="13">H37/J37</f>
        <v>0.57365357092896885</v>
      </c>
      <c r="L37" s="64">
        <f t="shared" ref="L37:L42" si="14">(H37-D37)/D37</f>
        <v>0.5680392964292017</v>
      </c>
      <c r="M37" s="71">
        <f t="shared" ref="M37:M42" si="15">(J37-F37)/F37</f>
        <v>0.48172773366497657</v>
      </c>
      <c r="N37" s="64"/>
      <c r="O37" s="62"/>
      <c r="P37" s="40"/>
      <c r="Q37" s="40"/>
      <c r="R37" s="40"/>
      <c r="S37" s="40"/>
      <c r="T37" s="49"/>
      <c r="U37" s="40"/>
      <c r="V37" s="40"/>
      <c r="W37" s="40"/>
      <c r="X37" s="40"/>
      <c r="Y37" s="40"/>
      <c r="Z37" s="49"/>
      <c r="AA37" s="49"/>
      <c r="AB37" s="40"/>
      <c r="AC37" s="49"/>
    </row>
    <row r="38" spans="1:29" x14ac:dyDescent="0.2">
      <c r="A38" s="44" t="s">
        <v>40</v>
      </c>
      <c r="B38" s="37">
        <f>B6+B10+B12+B19+B23+B26+B29</f>
        <v>1680687.92</v>
      </c>
      <c r="C38" s="72">
        <v>0.43399288929146745</v>
      </c>
      <c r="D38" s="37">
        <f>D6+D10+D12+D19+D23+D26+D29</f>
        <v>715164</v>
      </c>
      <c r="E38" s="40">
        <f>E6+E10+E12+E19+E23+E26+E29</f>
        <v>1342552.15</v>
      </c>
      <c r="F38" s="40">
        <f>F6+F10+F12+F19+F23+F26+F29</f>
        <v>2057716.15</v>
      </c>
      <c r="G38" s="72">
        <f t="shared" si="12"/>
        <v>0.3475523093892226</v>
      </c>
      <c r="H38" s="37">
        <f>H6+H10+H12+H19+H23+H26+H29</f>
        <v>833679</v>
      </c>
      <c r="I38" s="40">
        <f>I6+I10+I12+I19+I23+I26+I29</f>
        <v>2520693</v>
      </c>
      <c r="J38" s="40">
        <f>J6+J10+J12+J19+J23+J26+J29</f>
        <v>3354372</v>
      </c>
      <c r="K38" s="72">
        <f t="shared" si="13"/>
        <v>0.248535046202389</v>
      </c>
      <c r="L38" s="64">
        <f t="shared" si="14"/>
        <v>0.16571723408896422</v>
      </c>
      <c r="M38" s="71">
        <f t="shared" si="15"/>
        <v>0.63014320512574107</v>
      </c>
      <c r="N38" s="64"/>
      <c r="O38" s="62"/>
      <c r="P38" s="40"/>
      <c r="Q38" s="40"/>
      <c r="R38" s="40"/>
      <c r="S38" s="40"/>
      <c r="T38" s="49"/>
      <c r="U38" s="40"/>
      <c r="V38" s="40"/>
      <c r="W38" s="40"/>
      <c r="X38" s="40"/>
      <c r="Y38" s="40"/>
      <c r="Z38" s="49"/>
      <c r="AA38" s="49"/>
      <c r="AB38" s="40"/>
      <c r="AC38" s="49"/>
    </row>
    <row r="39" spans="1:29" x14ac:dyDescent="0.2">
      <c r="A39" s="44" t="s">
        <v>41</v>
      </c>
      <c r="B39" s="37">
        <f>B11+B13+B14+B17+B21+B22+B27+B30+B31</f>
        <v>3065886.17</v>
      </c>
      <c r="C39" s="72">
        <v>0.15876965408035465</v>
      </c>
      <c r="D39" s="37">
        <f>D11+D13+D14+D17+D21+D22+D27+D30+D31</f>
        <v>556079.78</v>
      </c>
      <c r="E39" s="40">
        <f>E11+E13+E14+E17+E21+E22+E27+E30+E31</f>
        <v>1397110.4</v>
      </c>
      <c r="F39" s="40">
        <f>F11+F13+F14+F17+F21+F22+F27+F30+F31</f>
        <v>1953190.1800000002</v>
      </c>
      <c r="G39" s="72">
        <f t="shared" si="12"/>
        <v>0.28470334619437826</v>
      </c>
      <c r="H39" s="37">
        <f>H11+H13+H14+H17+H21+H22+H27+H30+H31</f>
        <v>440195.36</v>
      </c>
      <c r="I39" s="40">
        <f>I11+I13+I14+I17+I21+I22+I27+I30+I31</f>
        <v>1453761.71</v>
      </c>
      <c r="J39" s="40">
        <f>J11+J13+J14+J17+J21+J22+J27+J30+J31</f>
        <v>1893957.07</v>
      </c>
      <c r="K39" s="72">
        <f t="shared" si="13"/>
        <v>0.23242098090428204</v>
      </c>
      <c r="L39" s="64">
        <f t="shared" si="14"/>
        <v>-0.20839531334874295</v>
      </c>
      <c r="M39" s="71">
        <f t="shared" si="15"/>
        <v>-3.0326340264520527E-2</v>
      </c>
      <c r="N39" s="64"/>
      <c r="O39" s="62"/>
      <c r="P39" s="40"/>
      <c r="Q39" s="40"/>
      <c r="R39" s="40"/>
      <c r="S39" s="40"/>
      <c r="T39" s="49"/>
      <c r="U39" s="40"/>
      <c r="V39" s="40"/>
      <c r="W39" s="40"/>
      <c r="X39" s="40"/>
      <c r="Y39" s="40"/>
      <c r="Z39" s="49"/>
      <c r="AA39" s="49"/>
      <c r="AB39" s="40"/>
      <c r="AC39" s="49"/>
    </row>
    <row r="40" spans="1:29" x14ac:dyDescent="0.2">
      <c r="A40" s="44" t="s">
        <v>42</v>
      </c>
      <c r="B40" s="37">
        <f>B9+B28+B33+B24</f>
        <v>820653</v>
      </c>
      <c r="C40" s="72">
        <v>0.25599254628990592</v>
      </c>
      <c r="D40" s="37">
        <f>D9+D28+D33+D24</f>
        <v>307820</v>
      </c>
      <c r="E40" s="40">
        <f>E9+E28+E33+E24</f>
        <v>656282.43999999994</v>
      </c>
      <c r="F40" s="40">
        <f>F9+F28+F33+F24</f>
        <v>964102.44</v>
      </c>
      <c r="G40" s="72">
        <f t="shared" si="12"/>
        <v>0.31928142407771526</v>
      </c>
      <c r="H40" s="37">
        <f>H9+H28+H33+H24</f>
        <v>294914</v>
      </c>
      <c r="I40" s="40">
        <f>I9+I28+I33+I24</f>
        <v>1254612.6200000001</v>
      </c>
      <c r="J40" s="40">
        <f>J9+J28+J33+J24</f>
        <v>1549526.62</v>
      </c>
      <c r="K40" s="72">
        <f t="shared" si="13"/>
        <v>0.19032522332530175</v>
      </c>
      <c r="L40" s="64">
        <f t="shared" si="14"/>
        <v>-4.1927100253394842E-2</v>
      </c>
      <c r="M40" s="71">
        <f t="shared" si="15"/>
        <v>0.6072219669934662</v>
      </c>
      <c r="N40" s="64"/>
      <c r="O40" s="62"/>
      <c r="P40" s="40"/>
      <c r="Q40" s="40"/>
      <c r="R40" s="40"/>
      <c r="S40" s="40"/>
      <c r="T40" s="49"/>
      <c r="U40" s="40"/>
      <c r="V40" s="40"/>
      <c r="W40" s="40"/>
      <c r="X40" s="40"/>
      <c r="Y40" s="40"/>
      <c r="Z40" s="49"/>
      <c r="AA40" s="49"/>
      <c r="AB40" s="40"/>
      <c r="AC40" s="49"/>
    </row>
    <row r="41" spans="1:29" x14ac:dyDescent="0.2">
      <c r="A41" s="45" t="s">
        <v>43</v>
      </c>
      <c r="B41" s="37">
        <f>B15+B8+B7</f>
        <v>1015694.7420537686</v>
      </c>
      <c r="C41" s="72">
        <v>0.31993251189413874</v>
      </c>
      <c r="D41" s="37">
        <f>D15+D8+D7</f>
        <v>319582</v>
      </c>
      <c r="E41" s="40">
        <f>E15+E8+E7</f>
        <v>762668.53998726932</v>
      </c>
      <c r="F41" s="40">
        <f>F15+F8+F7</f>
        <v>1082250.5399872693</v>
      </c>
      <c r="G41" s="72">
        <f t="shared" si="12"/>
        <v>0.29529391595753723</v>
      </c>
      <c r="H41" s="37">
        <f>H15+H8+H7</f>
        <v>359975</v>
      </c>
      <c r="I41" s="40">
        <f>I15+I8+I7</f>
        <v>233274.81</v>
      </c>
      <c r="J41" s="40">
        <f>J15+J8+J7</f>
        <v>593249.81000000006</v>
      </c>
      <c r="K41" s="72">
        <f t="shared" si="13"/>
        <v>0.60678485510176561</v>
      </c>
      <c r="L41" s="64">
        <f t="shared" si="14"/>
        <v>0.1263932261516606</v>
      </c>
      <c r="M41" s="71">
        <f t="shared" si="15"/>
        <v>-0.45183690090191264</v>
      </c>
      <c r="N41" s="64"/>
      <c r="O41" s="62"/>
      <c r="P41" s="40"/>
      <c r="Q41" s="40"/>
      <c r="R41" s="40"/>
      <c r="S41" s="40"/>
      <c r="T41" s="49"/>
      <c r="U41" s="40"/>
      <c r="V41" s="40"/>
      <c r="W41" s="40"/>
      <c r="X41" s="40"/>
      <c r="Y41" s="40"/>
      <c r="Z41" s="49"/>
      <c r="AA41" s="49"/>
      <c r="AB41" s="40"/>
      <c r="AC41" s="49"/>
    </row>
    <row r="42" spans="1:29" ht="26.25" thickBot="1" x14ac:dyDescent="0.25">
      <c r="A42" s="70" t="s">
        <v>44</v>
      </c>
      <c r="B42" s="69">
        <f>B16</f>
        <v>457055</v>
      </c>
      <c r="C42" s="67">
        <v>0.81081081081081086</v>
      </c>
      <c r="D42" s="69">
        <f>D16</f>
        <v>240000</v>
      </c>
      <c r="E42" s="68">
        <f>E16</f>
        <v>123653</v>
      </c>
      <c r="F42" s="68">
        <f>F16</f>
        <v>363653</v>
      </c>
      <c r="G42" s="67">
        <f t="shared" si="12"/>
        <v>0.65996980638135805</v>
      </c>
      <c r="H42" s="69">
        <f>H16</f>
        <v>210000</v>
      </c>
      <c r="I42" s="68">
        <f>I16</f>
        <v>136500</v>
      </c>
      <c r="J42" s="68">
        <f>J16</f>
        <v>346500</v>
      </c>
      <c r="K42" s="67">
        <f t="shared" si="13"/>
        <v>0.60606060606060608</v>
      </c>
      <c r="L42" s="66">
        <f t="shared" si="14"/>
        <v>-0.125</v>
      </c>
      <c r="M42" s="65">
        <f t="shared" si="15"/>
        <v>-4.7168592036914314E-2</v>
      </c>
      <c r="N42" s="64"/>
      <c r="O42" s="62"/>
      <c r="P42" s="40"/>
      <c r="Q42" s="40"/>
      <c r="R42" s="40"/>
      <c r="S42" s="40"/>
      <c r="T42" s="49"/>
      <c r="U42" s="40"/>
      <c r="V42" s="40"/>
      <c r="W42" s="40"/>
      <c r="X42" s="40"/>
      <c r="Y42" s="40"/>
      <c r="Z42" s="49"/>
      <c r="AA42" s="49"/>
      <c r="AB42" s="40"/>
      <c r="AC42" s="49"/>
    </row>
    <row r="43" spans="1:29" x14ac:dyDescent="0.2">
      <c r="A43" s="51" t="s">
        <v>45</v>
      </c>
      <c r="B43" s="63"/>
      <c r="C43" s="51"/>
      <c r="D43" s="51"/>
      <c r="E43" s="51"/>
      <c r="F43" s="51"/>
      <c r="G43" s="51"/>
      <c r="O43" s="62"/>
    </row>
    <row r="44" spans="1:29" ht="15" x14ac:dyDescent="0.25">
      <c r="A44" s="50" t="s">
        <v>46</v>
      </c>
      <c r="H44" s="50" t="s">
        <v>47</v>
      </c>
      <c r="I44" s="61"/>
      <c r="J44" s="61"/>
    </row>
    <row r="45" spans="1:29" ht="15" x14ac:dyDescent="0.25">
      <c r="A45" s="50" t="s">
        <v>48</v>
      </c>
      <c r="H45" s="50" t="s">
        <v>49</v>
      </c>
    </row>
    <row r="46" spans="1:29" ht="15" x14ac:dyDescent="0.25">
      <c r="A46" s="50" t="s">
        <v>50</v>
      </c>
      <c r="H46" s="50" t="s">
        <v>51</v>
      </c>
    </row>
  </sheetData>
  <mergeCells count="6">
    <mergeCell ref="O4:O5"/>
    <mergeCell ref="B4:C4"/>
    <mergeCell ref="D4:G4"/>
    <mergeCell ref="H4:K4"/>
    <mergeCell ref="L4:L5"/>
    <mergeCell ref="M4:M5"/>
  </mergeCells>
  <pageMargins left="0.19685039370078741" right="0.19685039370078741" top="0.51181102362204722" bottom="0.51181102362204722" header="0.51181102362204722" footer="0.51181102362204722"/>
  <pageSetup paperSize="9" scale="7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6"/>
  <sheetViews>
    <sheetView topLeftCell="A19" workbookViewId="0">
      <selection activeCell="E45" sqref="E45"/>
    </sheetView>
  </sheetViews>
  <sheetFormatPr defaultColWidth="8.85546875" defaultRowHeight="12.75" x14ac:dyDescent="0.2"/>
  <cols>
    <col min="1" max="1" width="18" style="1" customWidth="1"/>
    <col min="2" max="3" width="8.85546875" style="1" customWidth="1"/>
    <col min="4" max="4" width="13.140625" style="1" customWidth="1"/>
    <col min="5" max="5" width="13" style="1" customWidth="1"/>
    <col min="6" max="6" width="9.42578125" style="1" customWidth="1"/>
    <col min="7" max="7" width="12.7109375" style="1" customWidth="1"/>
    <col min="8" max="8" width="9.42578125" style="1" customWidth="1"/>
    <col min="9" max="9" width="12.7109375" style="1" customWidth="1"/>
    <col min="10" max="10" width="11.140625" style="1" customWidth="1"/>
    <col min="11" max="11" width="12.42578125" style="1" customWidth="1"/>
    <col min="12" max="13" width="11.42578125" style="1" customWidth="1"/>
    <col min="14" max="14" width="9.42578125" style="1" customWidth="1"/>
    <col min="15" max="15" width="9.28515625" style="1" customWidth="1"/>
    <col min="16" max="17" width="12.140625" style="1" customWidth="1"/>
    <col min="18" max="19" width="8.85546875" style="1" customWidth="1"/>
    <col min="20" max="21" width="10.42578125" style="1" customWidth="1"/>
    <col min="22" max="22" width="10.7109375" style="1" customWidth="1"/>
    <col min="23" max="23" width="10.140625" style="1" customWidth="1"/>
    <col min="24" max="24" width="13.42578125" style="1" customWidth="1"/>
    <col min="25" max="25" width="10" style="1" customWidth="1"/>
    <col min="26" max="16384" width="8.85546875" style="1"/>
  </cols>
  <sheetData>
    <row r="1" spans="1:25" ht="24" thickBot="1" x14ac:dyDescent="0.4">
      <c r="A1" s="52" t="s">
        <v>80</v>
      </c>
      <c r="B1" s="52"/>
      <c r="C1" s="52"/>
      <c r="D1" s="52"/>
      <c r="E1" s="52"/>
    </row>
    <row r="2" spans="1:25" ht="16.5" thickBot="1" x14ac:dyDescent="0.3">
      <c r="A2" s="2" t="s">
        <v>79</v>
      </c>
      <c r="B2" s="130" t="s">
        <v>7</v>
      </c>
      <c r="C2" s="135"/>
      <c r="D2" s="136"/>
      <c r="E2" s="3"/>
      <c r="F2" s="135" t="s">
        <v>52</v>
      </c>
      <c r="G2" s="135"/>
      <c r="H2" s="135"/>
      <c r="I2" s="135"/>
      <c r="J2" s="135"/>
      <c r="K2" s="135"/>
      <c r="L2" s="135"/>
      <c r="M2" s="135"/>
      <c r="N2" s="135"/>
      <c r="O2" s="135"/>
      <c r="P2" s="130" t="s">
        <v>53</v>
      </c>
      <c r="Q2" s="135"/>
      <c r="R2" s="135"/>
      <c r="S2" s="135"/>
      <c r="T2" s="135"/>
      <c r="U2" s="135"/>
      <c r="V2" s="137"/>
      <c r="W2" s="4"/>
      <c r="X2" s="130" t="s">
        <v>54</v>
      </c>
      <c r="Y2" s="132"/>
    </row>
    <row r="3" spans="1:25" ht="39" thickBot="1" x14ac:dyDescent="0.25">
      <c r="A3" s="5" t="s">
        <v>4</v>
      </c>
      <c r="B3" s="6" t="s">
        <v>55</v>
      </c>
      <c r="C3" s="7" t="s">
        <v>56</v>
      </c>
      <c r="D3" s="8" t="s">
        <v>57</v>
      </c>
      <c r="E3" s="9" t="s">
        <v>58</v>
      </c>
      <c r="F3" s="10" t="s">
        <v>59</v>
      </c>
      <c r="G3" s="11" t="s">
        <v>60</v>
      </c>
      <c r="H3" s="11" t="s">
        <v>61</v>
      </c>
      <c r="I3" s="11" t="s">
        <v>62</v>
      </c>
      <c r="J3" s="11" t="s">
        <v>63</v>
      </c>
      <c r="K3" s="11" t="s">
        <v>64</v>
      </c>
      <c r="L3" s="12" t="s">
        <v>65</v>
      </c>
      <c r="M3" s="12" t="s">
        <v>66</v>
      </c>
      <c r="N3" s="12" t="s">
        <v>67</v>
      </c>
      <c r="O3" s="13" t="s">
        <v>57</v>
      </c>
      <c r="P3" s="14" t="s">
        <v>68</v>
      </c>
      <c r="Q3" s="13" t="s">
        <v>69</v>
      </c>
      <c r="R3" s="13" t="s">
        <v>70</v>
      </c>
      <c r="S3" s="13" t="s">
        <v>71</v>
      </c>
      <c r="T3" s="13" t="s">
        <v>72</v>
      </c>
      <c r="U3" s="13" t="s">
        <v>67</v>
      </c>
      <c r="V3" s="8" t="s">
        <v>57</v>
      </c>
      <c r="W3" s="15" t="s">
        <v>73</v>
      </c>
      <c r="X3" s="16" t="s">
        <v>54</v>
      </c>
      <c r="Y3" s="8" t="s">
        <v>74</v>
      </c>
    </row>
    <row r="4" spans="1:25" x14ac:dyDescent="0.2">
      <c r="A4" s="17" t="s">
        <v>9</v>
      </c>
      <c r="B4" s="18">
        <f>+[5]Albania!G7</f>
        <v>25000</v>
      </c>
      <c r="C4" s="18">
        <f>+[5]Albania!G13+[5]Albania!G12+[5]Albania!G10</f>
        <v>31600</v>
      </c>
      <c r="D4" s="19">
        <f t="shared" ref="D4:D30" si="0">B4+C4</f>
        <v>56600</v>
      </c>
      <c r="E4" s="20">
        <f>+SUMIF([5]Albania!$D$7:$D$25,"International Step by Step (ISSA)",[5]Albania!$G$7:$G$25)</f>
        <v>0</v>
      </c>
      <c r="F4" s="20">
        <f>+SUMIF([5]Albania!$D$7:$D$25,"European Union",[5]Albania!$G$7:$G$25)</f>
        <v>0</v>
      </c>
      <c r="G4" s="20">
        <f>+SUMIF([5]Albania!$D$7:$D$25,"Multi-lateral Organization i.e. UNICEF",[5]Albania!$G$7:$G$25)</f>
        <v>20000</v>
      </c>
      <c r="H4" s="20">
        <f>+SUMIF([5]Albania!$D$7:$D$25,"Bi-lateral Funder i.e. USAID",[5]Albania!$G$7:$G$25)</f>
        <v>0</v>
      </c>
      <c r="I4" s="20">
        <f>+SUMIF([5]Albania!$D$7:$D$25,"National or Local Government",[5]Albania!$G$7:$G$25)</f>
        <v>0</v>
      </c>
      <c r="J4" s="20">
        <f>+SUMIF([5]Albania!$D$7:$D$25,"Foundation",[5]Albania!$G$7:$G$25)</f>
        <v>0</v>
      </c>
      <c r="K4" s="20">
        <f>+SUMIF([5]Albania!$D$7:$D$25,"International Non Governmental Organization",[5]Albania!$G$7:$G$25)</f>
        <v>13500</v>
      </c>
      <c r="L4" s="20">
        <f>+SUMIF([5]Albania!$D$7:$D$25,"Business/
Corporation ",[5]Albania!$G$7:$G$25)</f>
        <v>0</v>
      </c>
      <c r="M4" s="20">
        <v>0</v>
      </c>
      <c r="N4" s="20">
        <f>+SUMIF([5]Albania!$D$7:$D$25,"Other",[5]Albania!$G$7:$G$25)</f>
        <v>10000</v>
      </c>
      <c r="O4" s="21">
        <f>SUM(E4:N4)</f>
        <v>43500</v>
      </c>
      <c r="P4" s="22">
        <v>0</v>
      </c>
      <c r="Q4" s="23">
        <v>0</v>
      </c>
      <c r="R4" s="24">
        <f>+[5]Albania!G47</f>
        <v>18000</v>
      </c>
      <c r="S4" s="24">
        <v>0</v>
      </c>
      <c r="T4" s="24">
        <f>+[5]Albania!G49</f>
        <v>3000</v>
      </c>
      <c r="U4" s="24">
        <v>0</v>
      </c>
      <c r="V4" s="19">
        <f t="shared" ref="V4:V30" si="1">SUM(P4:U4)</f>
        <v>21000</v>
      </c>
      <c r="W4" s="25">
        <f t="shared" ref="W4:W30" si="2">D4+O4+V4</f>
        <v>121100</v>
      </c>
      <c r="X4" s="23">
        <f>+[5]Albania!G66</f>
        <v>75000</v>
      </c>
      <c r="Y4" s="26">
        <f t="shared" ref="Y4:Y30" si="3">X4+W4</f>
        <v>196100</v>
      </c>
    </row>
    <row r="5" spans="1:25" x14ac:dyDescent="0.2">
      <c r="A5" s="27" t="s">
        <v>10</v>
      </c>
      <c r="B5" s="18">
        <f>[5]Armenia!G7</f>
        <v>50000</v>
      </c>
      <c r="C5" s="18"/>
      <c r="D5" s="19">
        <f t="shared" si="0"/>
        <v>50000</v>
      </c>
      <c r="E5" s="20">
        <f>+SUMIF([5]Armenia!$D$7:$D$25,"International Step by Step (ISSA)",[5]Armenia!$G$7:$G$25)</f>
        <v>0</v>
      </c>
      <c r="F5" s="20">
        <f>+SUMIF([5]Armenia!$D$7:$D$25,"European Union",[5]Armenia!$G$7:$G$25)</f>
        <v>46035</v>
      </c>
      <c r="G5" s="20">
        <f>+SUMIF([5]Armenia!$D$7:$D$25,"Multi-lateral Organization i.e. UNICEF",[5]Armenia!$G$7:$G$25)</f>
        <v>68037</v>
      </c>
      <c r="H5" s="20">
        <f>+SUMIF([5]Armenia!$D$7:$D$25,"Bi-lateral Funder i.e. USAID",[5]Armenia!$G$7:$G$25)</f>
        <v>50000</v>
      </c>
      <c r="I5" s="20">
        <f>+SUMIF([5]Armenia!$D$7:$D$25,"National or Local Government",[5]Armenia!$G$7:$G$25)</f>
        <v>0</v>
      </c>
      <c r="J5" s="20">
        <f>+SUMIF([5]Armenia!$D$7:$D$25,"Foundation",[5]Armenia!$G$7:$G$25)</f>
        <v>0</v>
      </c>
      <c r="K5" s="20">
        <f>+SUMIF([5]Armenia!$D$7:$D$25,"International Non Governmental Organization",[5]Armenia!$G$7:$G$25)</f>
        <v>0</v>
      </c>
      <c r="L5" s="20">
        <f>+SUMIF([5]Armenia!$D$7:$D$25,"Business/
Corporation ",[5]Armenia!$G$7:$G$25)</f>
        <v>0</v>
      </c>
      <c r="M5" s="20">
        <v>0</v>
      </c>
      <c r="N5" s="20">
        <f>+SUMIF([5]Armenia!$D$7:$D$25,"Other",[5]Armenia!$G$7:$G$25)</f>
        <v>0</v>
      </c>
      <c r="O5" s="21">
        <f>E5+F5+G5+H5+I5+J5+K5+L5+N5</f>
        <v>164072</v>
      </c>
      <c r="P5" s="28">
        <f>+[5]Armenia!G28</f>
        <v>2754</v>
      </c>
      <c r="Q5" s="23">
        <v>0</v>
      </c>
      <c r="R5" s="24">
        <v>0</v>
      </c>
      <c r="S5" s="24">
        <v>0</v>
      </c>
      <c r="T5" s="24">
        <f>SUM([5]Armenia!G32:G40)</f>
        <v>45229</v>
      </c>
      <c r="U5" s="24">
        <v>0</v>
      </c>
      <c r="V5" s="19">
        <f t="shared" si="1"/>
        <v>47983</v>
      </c>
      <c r="W5" s="25">
        <f t="shared" si="2"/>
        <v>262055</v>
      </c>
      <c r="X5" s="29">
        <f>+[5]Armenia!G56</f>
        <v>15800</v>
      </c>
      <c r="Y5" s="26">
        <f t="shared" si="3"/>
        <v>277855</v>
      </c>
    </row>
    <row r="6" spans="1:25" x14ac:dyDescent="0.2">
      <c r="A6" s="27" t="s">
        <v>11</v>
      </c>
      <c r="B6" s="18">
        <f>+[5]Azerbaijan!G7+[5]Azerbaijan!G8+[5]Azerbaijan!G9+[5]Azerbaijan!G5+[5]Azerbaijan!G6+[5]Azerbaijan!G11</f>
        <v>211561</v>
      </c>
      <c r="C6" s="18">
        <f>+[5]Azerbaijan!G12</f>
        <v>3002</v>
      </c>
      <c r="D6" s="19">
        <f t="shared" si="0"/>
        <v>214563</v>
      </c>
      <c r="E6" s="20">
        <f>+SUMIF([5]Azerbaijan!$D$7:$D$32,"International Step by Step (ISSA)",[5]Azerbaijan!$G$7:$G$32)</f>
        <v>7957</v>
      </c>
      <c r="F6" s="20">
        <f>+SUMIF([5]Azerbaijan!$D$5:$D$32,"European Union",[5]Azerbaijan!$G$5:$G$32)</f>
        <v>35606.61998726926</v>
      </c>
      <c r="G6" s="20">
        <f>+SUMIF([5]Azerbaijan!$D$5:$D$32,"Multi-lateral Organization i.e. UNICEF",[5]Azerbaijan!$G$5:$G$32)</f>
        <v>0</v>
      </c>
      <c r="H6" s="20">
        <f>+SUMIF([5]Azerbaijan!$D$5:$D$32,"Bi-lateral Funder i.e. USAID",[5]Azerbaijan!$G$5:$G$32)</f>
        <v>6868.18</v>
      </c>
      <c r="I6" s="20">
        <f>+SUMIF([5]Azerbaijan!$D$5:$D$32,"National or Local Government",[5]Azerbaijan!$G$5:$G$32)</f>
        <v>0</v>
      </c>
      <c r="J6" s="20">
        <f>+SUMIF([5]Azerbaijan!$D$5:$D$32,"Foundation",[5]Azerbaijan!$G$5:$G$32)</f>
        <v>0</v>
      </c>
      <c r="K6" s="20">
        <f>+SUMIF([5]Azerbaijan!$D$5:$D$32,"International Non Governmental Organization",[5]Azerbaijan!$G$5:$G$32)</f>
        <v>2964</v>
      </c>
      <c r="L6" s="20">
        <f>+SUMIF([5]Azerbaijan!$D$5:$D$32,"Business/
Corporation ",[5]Azerbaijan!$G$5:$G$32)</f>
        <v>197625.25</v>
      </c>
      <c r="M6" s="20">
        <v>0</v>
      </c>
      <c r="N6" s="20">
        <f>+SUMIF([5]Azerbaijan!$D$5:$D$32,"Other",[5]Azerbaijan!$G$5:$G$32)</f>
        <v>20075</v>
      </c>
      <c r="O6" s="21">
        <f>E6+F6+G6+H6+I6+J6+K6+L6+N6</f>
        <v>271096.04998726927</v>
      </c>
      <c r="P6" s="28">
        <v>0</v>
      </c>
      <c r="Q6" s="28">
        <v>0</v>
      </c>
      <c r="R6" s="28">
        <v>0</v>
      </c>
      <c r="S6" s="28">
        <v>0</v>
      </c>
      <c r="T6" s="28">
        <f>+[5]Azerbaijan!G49</f>
        <v>232567.49000000002</v>
      </c>
      <c r="U6" s="28">
        <v>0</v>
      </c>
      <c r="V6" s="19">
        <f t="shared" si="1"/>
        <v>232567.49000000002</v>
      </c>
      <c r="W6" s="25">
        <f t="shared" si="2"/>
        <v>718226.53998726932</v>
      </c>
      <c r="X6" s="29">
        <f>+[5]Azerbaijan!G78</f>
        <v>0</v>
      </c>
      <c r="Y6" s="26">
        <f t="shared" si="3"/>
        <v>718226.53998726932</v>
      </c>
    </row>
    <row r="7" spans="1:25" x14ac:dyDescent="0.2">
      <c r="A7" s="27" t="s">
        <v>12</v>
      </c>
      <c r="B7" s="18">
        <f>[5]Belarus!G5</f>
        <v>45000</v>
      </c>
      <c r="C7" s="18">
        <v>0</v>
      </c>
      <c r="D7" s="19">
        <f t="shared" si="0"/>
        <v>45000</v>
      </c>
      <c r="E7" s="20">
        <f>+SUMIF([5]Belarus!$D$5:$D$32,"International Step by Step (ISSA)",[5]Belarus!$G$5:$G$32)</f>
        <v>0</v>
      </c>
      <c r="F7" s="20">
        <f>+SUMIF([5]Belarus!$D$5:$D$32,"European Union",[5]Belarus!$G$5:$G$32)</f>
        <v>0</v>
      </c>
      <c r="G7" s="20">
        <f>+SUMIF([5]Belarus!$D$5:$D$32,"Multi-lateral Organization i.e. UNICEF",[5]Belarus!$G$5:$G$32)</f>
        <v>0</v>
      </c>
      <c r="H7" s="20">
        <f>+SUMIF([5]Belarus!$D$5:$D$32,"Bi-lateral Funder i.e. USAID",[5]Belarus!$G$5:$G$32)</f>
        <v>0</v>
      </c>
      <c r="I7" s="20">
        <f>+SUMIF([5]Belarus!$D$5:$D$32,"National or Local Government",[5]Belarus!$G$5:$G$32)</f>
        <v>3000</v>
      </c>
      <c r="J7" s="20">
        <f>+SUMIF([5]Belarus!$D$5:$D$32,"Foundation",[5]Belarus!$G$5:$G$32)</f>
        <v>0</v>
      </c>
      <c r="K7" s="20">
        <f>+SUMIF([5]Belarus!$D$5:$D$32,"International Non Governmental Organization",[5]Belarus!$G$5:$G$32)</f>
        <v>0</v>
      </c>
      <c r="L7" s="20">
        <f>+SUMIF([5]Belarus!$D$5:$D$32,"Business/
Corporation ",[5]Belarus!$G$5:$G$32)</f>
        <v>0</v>
      </c>
      <c r="M7" s="20">
        <f>+SUMIF([5]Belarus!$D$5:$D$32,"Current Grants for 2012",[5]Belarus!$G$5:$G$32)</f>
        <v>5400</v>
      </c>
      <c r="N7" s="20">
        <f>+SUMIF([5]Belarus!$D$5:$D$32,"Other",[5]Belarus!$G$5:$G$32)</f>
        <v>0</v>
      </c>
      <c r="O7" s="21">
        <f t="shared" ref="O7:O31" si="4">SUM(E7:N7)</f>
        <v>8400</v>
      </c>
      <c r="P7" s="28">
        <v>0</v>
      </c>
      <c r="Q7" s="23">
        <f>+[5]Belarus!G46</f>
        <v>1000</v>
      </c>
      <c r="R7" s="24">
        <f>+[5]Belarus!G47</f>
        <v>2000</v>
      </c>
      <c r="S7" s="24">
        <v>0</v>
      </c>
      <c r="T7" s="24">
        <v>0</v>
      </c>
      <c r="U7" s="24">
        <f>+[5]Belarus!G50</f>
        <v>1000</v>
      </c>
      <c r="V7" s="19">
        <f t="shared" si="1"/>
        <v>4000</v>
      </c>
      <c r="W7" s="25">
        <f t="shared" si="2"/>
        <v>57400</v>
      </c>
      <c r="X7" s="29">
        <f>+[5]Belarus!G66</f>
        <v>92000</v>
      </c>
      <c r="Y7" s="26">
        <f t="shared" si="3"/>
        <v>149400</v>
      </c>
    </row>
    <row r="8" spans="1:25" x14ac:dyDescent="0.2">
      <c r="A8" s="27" t="s">
        <v>13</v>
      </c>
      <c r="B8" s="18">
        <f>SUM([5]Bosnia!G11:G13)+[5]Bosnia!G20</f>
        <v>73107</v>
      </c>
      <c r="C8" s="18">
        <f>+[5]Bosnia!G10</f>
        <v>431</v>
      </c>
      <c r="D8" s="19">
        <f t="shared" si="0"/>
        <v>73538</v>
      </c>
      <c r="E8" s="20">
        <f>+SUMIF([5]Bosnia!$D$7:$D$32,"International Step by Step (ISSA)",[5]Bosnia!$G$7:$G$32)</f>
        <v>1942</v>
      </c>
      <c r="F8" s="20">
        <f>+SUMIF([5]Bosnia!$D$7:$D$32,"European Union",[5]Bosnia!$G$7:$G$32)</f>
        <v>22489.15</v>
      </c>
      <c r="G8" s="20">
        <f>+SUMIF([5]Bosnia!$D$7:$D$32,"Multi-lateral Organization i.e. UNICEF",[5]Bosnia!$G$7:$G$32)</f>
        <v>0</v>
      </c>
      <c r="H8" s="20">
        <f>+SUMIF([5]Bosnia!$D$7:$D$32,"Bi-lateral Funder i.e. USAID",[5]Bosnia!$G$7:$G$32)</f>
        <v>81615</v>
      </c>
      <c r="I8" s="20">
        <f>+SUMIF([5]Bosnia!$D$7:$D$32,"National or Local Government",[5]Bosnia!$G$7:$G$32)</f>
        <v>0</v>
      </c>
      <c r="J8" s="20">
        <f>+SUMIF([5]Bosnia!$D$7:$D$32,"Foundation",[5]Bosnia!$G$7:$G$32)</f>
        <v>0</v>
      </c>
      <c r="K8" s="20">
        <f>+SUMIF([5]Bosnia!$D$7:$D$32,"International Non Governmental Organization",[5]Bosnia!$G$7:$G$32)</f>
        <v>2580</v>
      </c>
      <c r="L8" s="20">
        <f>+SUMIF([5]Bosnia!$D$7:$D$32,"Business/
Corporation ",[5]Bosnia!$G$7:$G$32)</f>
        <v>0</v>
      </c>
      <c r="M8" s="20">
        <v>0</v>
      </c>
      <c r="N8" s="20">
        <f>+SUMIF([5]Bosnia!$D$7:$D$32,"Other",[5]Bosnia!$G$7:$G$32)</f>
        <v>167</v>
      </c>
      <c r="O8" s="21">
        <f t="shared" si="4"/>
        <v>108793.15</v>
      </c>
      <c r="P8" s="28">
        <f>+[5]Bosnia!G45</f>
        <v>463</v>
      </c>
      <c r="Q8" s="23">
        <v>0</v>
      </c>
      <c r="R8" s="24">
        <v>0</v>
      </c>
      <c r="S8" s="24">
        <v>0</v>
      </c>
      <c r="T8" s="24">
        <f>+[5]Bosnia!G49</f>
        <v>34040</v>
      </c>
      <c r="U8" s="30">
        <f>+[5]Bosnia!G51+[5]Bosnia!G53</f>
        <v>13471</v>
      </c>
      <c r="V8" s="19">
        <f t="shared" si="1"/>
        <v>47974</v>
      </c>
      <c r="W8" s="25">
        <f t="shared" si="2"/>
        <v>230305.15</v>
      </c>
      <c r="X8" s="29">
        <f>+[5]Bosnia!G62</f>
        <v>0</v>
      </c>
      <c r="Y8" s="26">
        <f t="shared" si="3"/>
        <v>230305.15</v>
      </c>
    </row>
    <row r="9" spans="1:25" x14ac:dyDescent="0.2">
      <c r="A9" s="27" t="s">
        <v>14</v>
      </c>
      <c r="B9" s="18">
        <f>+[5]Bulgaria!G8+[5]Bulgaria!G9</f>
        <v>35000</v>
      </c>
      <c r="C9" s="18">
        <v>0</v>
      </c>
      <c r="D9" s="19">
        <f t="shared" si="0"/>
        <v>35000</v>
      </c>
      <c r="E9" s="20">
        <f>+SUMIF([5]Bulgaria!$D$5:$D$32,"International Step by Step (ISSA)",[5]Bulgaria!$G$5:$G$32)</f>
        <v>0</v>
      </c>
      <c r="F9" s="20">
        <f>+SUMIF([5]Bulgaria!$D$5:$D$32,"European Union",[5]Bulgaria!$G$5:$G$32)</f>
        <v>15000</v>
      </c>
      <c r="G9" s="20">
        <f>+SUMIF([5]Bulgaria!$D$5:$D$32,"Multi-lateral Organization i.e. UNICEF",[5]Bulgaria!$G$5:$G$32)</f>
        <v>0</v>
      </c>
      <c r="H9" s="20">
        <f>+SUMIF([5]Bulgaria!$D$5:$D$32,"Bi-lateral Funder i.e. USAID",[5]Bulgaria!$G$5:$G$32)</f>
        <v>0</v>
      </c>
      <c r="I9" s="20">
        <f>+SUMIF([5]Bulgaria!$D$5:$D$32,"National or Local Government",[5]Bulgaria!$G$5:$G$32)</f>
        <v>60000</v>
      </c>
      <c r="J9" s="20">
        <f>+SUMIF([5]Bulgaria!$D$5:$D$32,"Foundation",[5]Bulgaria!$G$5:$G$32)</f>
        <v>0</v>
      </c>
      <c r="K9" s="20">
        <f>+SUMIF([5]Bulgaria!$D$5:$D$32,"International Non Governmental Organization",[5]Bulgaria!$G$5:$G$32)</f>
        <v>0</v>
      </c>
      <c r="L9" s="20">
        <f>+SUMIF([5]Bulgaria!$D$5:$D$32,"Business/
Corporation ",[5]Bulgaria!$G$5:$G$32)</f>
        <v>0</v>
      </c>
      <c r="M9" s="20">
        <v>0</v>
      </c>
      <c r="N9" s="20">
        <f>+SUMIF([5]Bulgaria!$D$5:$D$32,"Other",[5]Bulgaria!$G$5:$G$32)</f>
        <v>0</v>
      </c>
      <c r="O9" s="21">
        <f t="shared" si="4"/>
        <v>75000</v>
      </c>
      <c r="P9" s="28">
        <v>0</v>
      </c>
      <c r="Q9" s="23">
        <v>0</v>
      </c>
      <c r="R9" s="24">
        <v>0</v>
      </c>
      <c r="S9" s="24">
        <v>0</v>
      </c>
      <c r="T9" s="24">
        <v>0</v>
      </c>
      <c r="U9" s="24">
        <v>0</v>
      </c>
      <c r="V9" s="19">
        <f t="shared" si="1"/>
        <v>0</v>
      </c>
      <c r="W9" s="25">
        <f t="shared" si="2"/>
        <v>110000</v>
      </c>
      <c r="X9" s="29">
        <v>0</v>
      </c>
      <c r="Y9" s="26">
        <f t="shared" si="3"/>
        <v>110000</v>
      </c>
    </row>
    <row r="10" spans="1:25" x14ac:dyDescent="0.2">
      <c r="A10" s="27" t="s">
        <v>15</v>
      </c>
      <c r="B10" s="18">
        <f>+[5]Croatia!G5+[5]Croatia!G6+[5]Croatia!G7</f>
        <v>45740</v>
      </c>
      <c r="C10" s="18">
        <v>0</v>
      </c>
      <c r="D10" s="19">
        <f t="shared" si="0"/>
        <v>45740</v>
      </c>
      <c r="E10" s="20">
        <f>+SUMIF([5]Croatia!$D$5:$D$32,"International Step by Step (ISSA)",[5]Croatia!$G$5:$G$32)</f>
        <v>0</v>
      </c>
      <c r="F10" s="20">
        <f>+SUMIF([5]Croatia!$D$5:$D$32,"European Union",[5]Croatia!$G$5:$G$32)</f>
        <v>78000</v>
      </c>
      <c r="G10" s="20">
        <f>+SUMIF([5]Croatia!$D$5:$D$32,"Multi-lateral Organization i.e. UNICEF",[5]Croatia!$G$5:$G$32)</f>
        <v>52619</v>
      </c>
      <c r="H10" s="20">
        <f>+SUMIF([5]Croatia!$D$5:$D$32,"Bi-lateral Funder i.e. USAID",[5]Croatia!$G$5:$G$32)</f>
        <v>0</v>
      </c>
      <c r="I10" s="20">
        <f>+SUMIF([5]Croatia!$D$5:$D$32,"National or Local Government",[5]Croatia!$G$5:$G$32)</f>
        <v>9090</v>
      </c>
      <c r="J10" s="20">
        <f>+SUMIF([5]Croatia!$D$5:$D$32,"Foundation",[5]Croatia!$G$5:$G$32)</f>
        <v>0</v>
      </c>
      <c r="K10" s="20">
        <f>+SUMIF([5]Croatia!$D$5:$D$32,"International Non Governmental Organization",[5]Croatia!$G$5:$G$32)</f>
        <v>0</v>
      </c>
      <c r="L10" s="20">
        <f>+SUMIF([5]Croatia!$D$5:$D$32,"Business/
Corporation ",[5]Croatia!$G$5:$G$32)</f>
        <v>0</v>
      </c>
      <c r="M10" s="20">
        <v>0</v>
      </c>
      <c r="N10" s="20">
        <f>+SUMIF([5]Croatia!$D$5:$D$32,"Other",[5]Croatia!$G$5:$G$32)</f>
        <v>0</v>
      </c>
      <c r="O10" s="21">
        <f t="shared" si="4"/>
        <v>139709</v>
      </c>
      <c r="P10" s="28">
        <f>+[5]Croatia!G46</f>
        <v>5000</v>
      </c>
      <c r="Q10" s="23">
        <f>+[5]Croatia!G36</f>
        <v>0</v>
      </c>
      <c r="R10" s="24">
        <f>+[5]Croatia!G48</f>
        <v>20000</v>
      </c>
      <c r="S10" s="24">
        <f>+[5]Croatia!G49</f>
        <v>30000</v>
      </c>
      <c r="T10" s="24">
        <f>+[5]Croatia!G39</f>
        <v>0</v>
      </c>
      <c r="U10" s="24">
        <v>0</v>
      </c>
      <c r="V10" s="19">
        <f t="shared" si="1"/>
        <v>55000</v>
      </c>
      <c r="W10" s="25">
        <f t="shared" si="2"/>
        <v>240449</v>
      </c>
      <c r="X10" s="29">
        <f>+[5]Croatia!G56</f>
        <v>0</v>
      </c>
      <c r="Y10" s="26">
        <f t="shared" si="3"/>
        <v>240449</v>
      </c>
    </row>
    <row r="11" spans="1:25" x14ac:dyDescent="0.2">
      <c r="A11" s="27" t="s">
        <v>16</v>
      </c>
      <c r="B11" s="18">
        <f>+[5]Czech!G13+[5]Czech!G10</f>
        <v>105000</v>
      </c>
      <c r="C11" s="18">
        <v>0</v>
      </c>
      <c r="D11" s="19">
        <f t="shared" si="0"/>
        <v>105000</v>
      </c>
      <c r="E11" s="20">
        <f>+SUMIF([5]Czech!$D$5:$D$32,"International Step by Step (ISSA)",[5]Czech!$G$5:$G$32)</f>
        <v>635</v>
      </c>
      <c r="F11" s="20">
        <f>+SUMIF([5]Czech!$D$7:$D$32,"European Union",[5]Czech!$G$7:$G$32)</f>
        <v>54822</v>
      </c>
      <c r="G11" s="20">
        <f>+SUMIF([5]Czech!$D$5:$D$32,"Multi-lateral Organization i.e. UNICEF",[5]Czech!$G$5:$G$32)</f>
        <v>0</v>
      </c>
      <c r="H11" s="20">
        <f>+SUMIF([5]Czech!$D$5:$D$32,"Bi-lateral Funder i.e. USAID",[5]Czech!$G$5:$G$32)</f>
        <v>0</v>
      </c>
      <c r="I11" s="20">
        <f>+SUMIF([5]Czech!$D$5:$D$32,"National or Local Government",[5]Czech!$G$5:$G$32)</f>
        <v>0</v>
      </c>
      <c r="J11" s="20">
        <f>+SUMIF([5]Czech!$D$5:$D$32,"Foundation",[5]Czech!$G$5:$G$32)</f>
        <v>0</v>
      </c>
      <c r="K11" s="20">
        <f>+SUMIF([5]Czech!$D$5:$D$32,"International Non Governmental Organization",[5]Czech!$G$5:$G$32)</f>
        <v>0</v>
      </c>
      <c r="L11" s="20">
        <f>+SUMIF([5]Czech!$D$5:$D$32,"Business/
Corporation ",[5]Czech!$G$5:$G$32)</f>
        <v>0</v>
      </c>
      <c r="M11" s="20">
        <v>0</v>
      </c>
      <c r="N11" s="20">
        <f>+SUMIF([5]Czech!$D$5:$D$32,"Other",[5]Czech!$G$5:$G$32)</f>
        <v>0</v>
      </c>
      <c r="O11" s="21">
        <f t="shared" si="4"/>
        <v>55457</v>
      </c>
      <c r="P11" s="28">
        <f>+[5]Czech!G45</f>
        <v>550</v>
      </c>
      <c r="Q11" s="28">
        <v>0</v>
      </c>
      <c r="R11" s="24">
        <f>+[5]Czech!G47</f>
        <v>40000</v>
      </c>
      <c r="S11" s="24">
        <v>0</v>
      </c>
      <c r="T11" s="24">
        <v>0</v>
      </c>
      <c r="U11" s="24">
        <v>0</v>
      </c>
      <c r="V11" s="19">
        <f t="shared" si="1"/>
        <v>40550</v>
      </c>
      <c r="W11" s="25">
        <f t="shared" si="2"/>
        <v>201007</v>
      </c>
      <c r="X11" s="29">
        <v>0</v>
      </c>
      <c r="Y11" s="26">
        <f t="shared" si="3"/>
        <v>201007</v>
      </c>
    </row>
    <row r="12" spans="1:25" x14ac:dyDescent="0.2">
      <c r="A12" s="27" t="s">
        <v>17</v>
      </c>
      <c r="B12" s="18">
        <f>+[5]Estonia!G7</f>
        <v>20000</v>
      </c>
      <c r="C12" s="18">
        <f>+[5]Estonia!G28</f>
        <v>40000</v>
      </c>
      <c r="D12" s="19">
        <f t="shared" si="0"/>
        <v>60000</v>
      </c>
      <c r="E12" s="20">
        <f>+SUMIF([5]Estonia!$D$7:$D$32,"International Step by Step (ISSA)",[5]Estonia!$G$7:$G$32)</f>
        <v>0</v>
      </c>
      <c r="F12" s="20">
        <f>+SUMIF([5]Estonia!$D$7:$D$32,"European Union",[5]Estonia!$G$7:$G$32)</f>
        <v>0</v>
      </c>
      <c r="G12" s="20">
        <f>+SUMIF([5]Estonia!$D$7:$D$32,"Multi-lateral Organization i.e. UNICEF",[5]Estonia!$G$7:$G$32)</f>
        <v>0</v>
      </c>
      <c r="H12" s="20">
        <f>+SUMIF([5]Estonia!$D$7:$D$32,"Bi-lateral Funder i.e. USAID",[5]Estonia!$G$7:$G$32)</f>
        <v>0</v>
      </c>
      <c r="I12" s="20">
        <f>+SUMIF([5]Estonia!$D$7:$D$32,"National or Local Government",[5]Estonia!$G$7:$G$32)</f>
        <v>50116</v>
      </c>
      <c r="J12" s="20">
        <f>+SUMIF([5]Estonia!$D$7:$D$32,"Foundation",[5]Estonia!$G$7:$G$32)</f>
        <v>71677.739999999991</v>
      </c>
      <c r="K12" s="20">
        <f>+SUMIF([5]Estonia!$D$7:$D$32,"International Non Governmental Organization",[5]Estonia!$G$7:$G$32)</f>
        <v>0</v>
      </c>
      <c r="L12" s="20">
        <f>+SUMIF([5]Estonia!$D$7:$D$32,"Business/
Corporation ",[5]Estonia!$G$7:$G$32)</f>
        <v>650.15</v>
      </c>
      <c r="M12" s="20">
        <v>0</v>
      </c>
      <c r="N12" s="20">
        <f>+SUMIF([5]Estonia!$D$7:$D$32,"Other",[5]Estonia!$G$7:$G$32)</f>
        <v>0</v>
      </c>
      <c r="O12" s="21">
        <f t="shared" si="4"/>
        <v>122443.88999999998</v>
      </c>
      <c r="P12" s="28">
        <f>+[5]Estonia!G45</f>
        <v>300</v>
      </c>
      <c r="Q12" s="23">
        <f>+[5]Estonia!G46</f>
        <v>500</v>
      </c>
      <c r="R12" s="24">
        <f>+[5]Estonia!G47</f>
        <v>27000</v>
      </c>
      <c r="S12" s="24">
        <v>0</v>
      </c>
      <c r="T12" s="24">
        <v>0</v>
      </c>
      <c r="U12" s="24">
        <v>0</v>
      </c>
      <c r="V12" s="19">
        <f t="shared" si="1"/>
        <v>27800</v>
      </c>
      <c r="W12" s="25">
        <f t="shared" si="2"/>
        <v>210243.88999999998</v>
      </c>
      <c r="X12" s="29">
        <f>+[5]Estonia!G66</f>
        <v>900</v>
      </c>
      <c r="Y12" s="26">
        <f t="shared" si="3"/>
        <v>211143.88999999998</v>
      </c>
    </row>
    <row r="13" spans="1:25" x14ac:dyDescent="0.2">
      <c r="A13" s="27" t="s">
        <v>18</v>
      </c>
      <c r="B13" s="18">
        <f>+[5]Georgia!G8</f>
        <v>5000</v>
      </c>
      <c r="C13" s="18">
        <f>+[5]Georgia!G12+[5]Georgia!G13+[5]Georgia!G10</f>
        <v>50019</v>
      </c>
      <c r="D13" s="19">
        <f t="shared" si="0"/>
        <v>55019</v>
      </c>
      <c r="E13" s="20">
        <f>+SUMIF([5]Georgia!$D$7:$D$32,"International Step by Step (ISSA)",[5]Georgia!$G$7:$G$32)</f>
        <v>0</v>
      </c>
      <c r="F13" s="20">
        <f>+SUMIF([5]Georgia!$D$7:$D$32,"European Union",[5]Georgia!$G$7:$G$32)</f>
        <v>0</v>
      </c>
      <c r="G13" s="20">
        <f>+SUMIF([5]Georgia!$D$7:$D$32,"Multi-lateral Organization i.e. UNICEF",[5]Georgia!$G$7:$G$32)</f>
        <v>26990</v>
      </c>
      <c r="H13" s="20">
        <f>+SUMIF([5]Georgia!$D$7:$D$32,"Bi-lateral Funder i.e. USAID",[5]Georgia!$G$7:$G$32)</f>
        <v>19960</v>
      </c>
      <c r="I13" s="20">
        <f>+SUMIF([5]Georgia!$D$7:$D$32,"National or Local Government",[5]Georgia!$G$7:$G$32)</f>
        <v>0</v>
      </c>
      <c r="J13" s="20">
        <f>+SUMIF([5]Georgia!$D$7:$D$32,"Foundation",[5]Georgia!$G$7:$G$32)</f>
        <v>0</v>
      </c>
      <c r="K13" s="20">
        <f>+SUMIF([5]Georgia!$D$7:$D$32,"International Non Governmental Organization",[5]Georgia!$G$7:$G$32)</f>
        <v>0</v>
      </c>
      <c r="L13" s="20">
        <f>+SUMIF([5]Georgia!$D$7:$D$32,"Business/
Corporation ",[5]Georgia!$G$7:$G$32)</f>
        <v>0</v>
      </c>
      <c r="M13" s="20">
        <v>0</v>
      </c>
      <c r="N13" s="20">
        <f>+SUMIF([5]Georgia!$D$7:$D$32,"Other",[5]Georgia!$G$7:$G$32)</f>
        <v>0</v>
      </c>
      <c r="O13" s="21">
        <f t="shared" si="4"/>
        <v>46950</v>
      </c>
      <c r="P13" s="28">
        <v>0</v>
      </c>
      <c r="Q13" s="23">
        <v>0</v>
      </c>
      <c r="R13" s="24">
        <v>0</v>
      </c>
      <c r="S13" s="24">
        <v>0</v>
      </c>
      <c r="T13" s="24">
        <v>0</v>
      </c>
      <c r="U13" s="24">
        <v>0</v>
      </c>
      <c r="V13" s="19">
        <f t="shared" si="1"/>
        <v>0</v>
      </c>
      <c r="W13" s="25">
        <f t="shared" si="2"/>
        <v>101969</v>
      </c>
      <c r="X13" s="29">
        <v>0</v>
      </c>
      <c r="Y13" s="26">
        <f t="shared" si="3"/>
        <v>101969</v>
      </c>
    </row>
    <row r="14" spans="1:25" x14ac:dyDescent="0.2">
      <c r="A14" s="27" t="s">
        <v>19</v>
      </c>
      <c r="B14" s="18">
        <f>+[5]Haiti!G7</f>
        <v>120000</v>
      </c>
      <c r="C14" s="18">
        <f>+[5]Haiti!G8</f>
        <v>120000</v>
      </c>
      <c r="D14" s="19">
        <f t="shared" si="0"/>
        <v>240000</v>
      </c>
      <c r="E14" s="20">
        <f>+SUMIF([5]Haiti!$D$7:$D$32,"International Step by Step (ISSA)",[5]Haiti!$G$7:$G$32)</f>
        <v>0</v>
      </c>
      <c r="F14" s="20">
        <f>+SUMIF([5]Haiti!$D$7:$D$32,"European Union",[5]Haiti!$G$7:$G$32)</f>
        <v>0</v>
      </c>
      <c r="G14" s="20">
        <f>+SUMIF([5]Haiti!$D$7:$D$32,"Multi-lateral Organization i.e. UNICEF",[5]Haiti!$G$7:$G$32)</f>
        <v>25000</v>
      </c>
      <c r="H14" s="20">
        <f>+SUMIF([5]Haiti!$D$7:$D$32,"Bi-lateral Funder i.e. USAID",[5]Haiti!$G$7:$G$32)</f>
        <v>0</v>
      </c>
      <c r="I14" s="20">
        <f>+SUMIF([5]Haiti!$D$7:$D$32,"National or Local Government",[5]Haiti!$G$7:$G$32)</f>
        <v>0</v>
      </c>
      <c r="J14" s="20">
        <f>+SUMIF([5]Haiti!$D$7:$D$32,"Foundation",[5]Haiti!$G$7:$G$32)</f>
        <v>0</v>
      </c>
      <c r="K14" s="20">
        <f>+SUMIF([5]Haiti!$D$7:$D$32,"International Non Governmental Organization",[5]Haiti!$G$7:$G$32)</f>
        <v>21500</v>
      </c>
      <c r="L14" s="20">
        <f>+SUMIF([5]Haiti!$D$7:$D$32,"Business/
Corporation ",[5]Haiti!$G$7:$G$32)</f>
        <v>75000</v>
      </c>
      <c r="M14" s="20">
        <v>0</v>
      </c>
      <c r="N14" s="20">
        <f>+SUMIF([5]Haiti!$D$7:$D$32,"Other",[5]Haiti!$G$7:$G$32)</f>
        <v>0</v>
      </c>
      <c r="O14" s="21">
        <f t="shared" si="4"/>
        <v>121500</v>
      </c>
      <c r="P14" s="28">
        <f>+[5]Haiti!G45</f>
        <v>1188</v>
      </c>
      <c r="Q14" s="28">
        <v>0</v>
      </c>
      <c r="R14" s="24">
        <v>0</v>
      </c>
      <c r="S14" s="24">
        <v>0</v>
      </c>
      <c r="T14" s="24">
        <v>0</v>
      </c>
      <c r="U14" s="24">
        <f>+[5]Haiti!G51+[5]Haiti!G52</f>
        <v>965</v>
      </c>
      <c r="V14" s="19">
        <f t="shared" si="1"/>
        <v>2153</v>
      </c>
      <c r="W14" s="25">
        <f t="shared" si="2"/>
        <v>363653</v>
      </c>
      <c r="X14" s="29">
        <f>+[5]Haiti!G66</f>
        <v>635</v>
      </c>
      <c r="Y14" s="26">
        <f t="shared" si="3"/>
        <v>364288</v>
      </c>
    </row>
    <row r="15" spans="1:25" x14ac:dyDescent="0.2">
      <c r="A15" s="27" t="s">
        <v>21</v>
      </c>
      <c r="B15" s="18">
        <v>0</v>
      </c>
      <c r="C15" s="18">
        <v>0</v>
      </c>
      <c r="D15" s="19">
        <f t="shared" si="0"/>
        <v>0</v>
      </c>
      <c r="E15" s="20">
        <f>+SUMIF([5]Kazakhstan!$D$5:$D$32,"International Step by Step (ISSA)",[5]Kazakhstan!$G$5:$G$32)</f>
        <v>0</v>
      </c>
      <c r="F15" s="20">
        <f>+SUMIF([5]Kazakhstan!$D$7:$D$32,"European Union",[5]Kazakhstan!$G$7:$G$32)</f>
        <v>0</v>
      </c>
      <c r="G15" s="20">
        <f>+SUMIF([5]Kazakhstan!$D$5:$D$32,"Multi-lateral Organization i.e. UNICEF",[5]Kazakhstan!$G$5:$G$32)</f>
        <v>0</v>
      </c>
      <c r="H15" s="20">
        <f>+SUMIF([5]Kazakhstan!$D$5:$D$32,"Bi-lateral Funder i.e. USAID",[5]Kazakhstan!$G$5:$G$32)</f>
        <v>0</v>
      </c>
      <c r="I15" s="20">
        <f>+SUMIF([5]Kazakhstan!$D$5:$D$32,"National or Local Government",[5]Kazakhstan!$G$5:$G$32)</f>
        <v>0</v>
      </c>
      <c r="J15" s="20">
        <f>+SUMIF([5]Kazakhstan!$D$5:$D$32,"Foundation",[5]Kazakhstan!$G$5:$G$32)</f>
        <v>20600</v>
      </c>
      <c r="K15" s="20">
        <f>+SUMIF([5]Kazakhstan!$D$5:$D$32,"International Non Governmental Organization",[5]Kazakhstan!$G$5:$G$32)</f>
        <v>0</v>
      </c>
      <c r="L15" s="20">
        <f>+SUMIF([5]Kazakhstan!$D$5:$D$32,"Business/
Corporation ",[5]Kazakhstan!$G$5:$G$32)</f>
        <v>15000</v>
      </c>
      <c r="M15" s="20">
        <v>0</v>
      </c>
      <c r="N15" s="20">
        <f>+SUMIF([5]Kazakhstan!$D$5:$D$32,"Other",[5]Kazakhstan!$G$5:$G$32)</f>
        <v>0</v>
      </c>
      <c r="O15" s="21">
        <f t="shared" si="4"/>
        <v>35600</v>
      </c>
      <c r="P15" s="28">
        <f>+[5]Kazakhstan!G45</f>
        <v>700</v>
      </c>
      <c r="Q15" s="23">
        <v>0</v>
      </c>
      <c r="R15" s="24">
        <f>+[5]Kazakhstan!G47</f>
        <v>6000</v>
      </c>
      <c r="S15" s="24">
        <f>+[5]Kazakhstan!G48</f>
        <v>1500</v>
      </c>
      <c r="T15" s="24">
        <f>+[5]Kazakhstan!G49</f>
        <v>1000</v>
      </c>
      <c r="U15" s="24">
        <f>+[5]Kazakhstan!G51</f>
        <v>2000</v>
      </c>
      <c r="V15" s="19">
        <f t="shared" si="1"/>
        <v>11200</v>
      </c>
      <c r="W15" s="25">
        <f t="shared" si="2"/>
        <v>46800</v>
      </c>
      <c r="X15" s="29">
        <f>+[5]Kazakhstan!G66</f>
        <v>19000</v>
      </c>
      <c r="Y15" s="26">
        <f t="shared" si="3"/>
        <v>65800</v>
      </c>
    </row>
    <row r="16" spans="1:25" s="32" customFormat="1" x14ac:dyDescent="0.2">
      <c r="A16" s="27" t="s">
        <v>22</v>
      </c>
      <c r="B16" s="18">
        <f>+[5]Kosovo!G5+[5]Kosovo!G6+[5]Kosovo!G7</f>
        <v>59903</v>
      </c>
      <c r="C16" s="18">
        <f>[5]Kosovo!G8</f>
        <v>44465</v>
      </c>
      <c r="D16" s="19">
        <f t="shared" si="0"/>
        <v>104368</v>
      </c>
      <c r="E16" s="20">
        <f>+SUMIF([5]Kosovo!$D$5:$D$32,"International Step by Step (ISSA)",[5]Kosovo!$G$5:$G$32)</f>
        <v>0</v>
      </c>
      <c r="F16" s="20">
        <f>+SUMIF([5]Kosovo!$D$5:$D$32,"European Union",[5]Kosovo!$G$5:$G$32)</f>
        <v>0</v>
      </c>
      <c r="G16" s="20">
        <f>+SUMIF([5]Kosovo!$D$5:$D$32,"Multi-lateral Organization i.e. UNICEF",[5]Kosovo!$G$5:$G$32)</f>
        <v>0</v>
      </c>
      <c r="H16" s="20">
        <f>+SUMIF([5]Kosovo!$D$5:$D$32,"Bi-lateral Funder i.e. USAID",[5]Kosovo!$G$5:$G$32)</f>
        <v>0</v>
      </c>
      <c r="I16" s="20">
        <f>+SUMIF([5]Kosovo!$D$5:$D$32,"National or Local Government",[5]Kosovo!$G$5:$G$32)</f>
        <v>0</v>
      </c>
      <c r="J16" s="20">
        <f>+SUMIF([5]Kosovo!$D$5:$D$32,"Foundation",[5]Kosovo!$G$5:$G$32)</f>
        <v>0</v>
      </c>
      <c r="K16" s="20">
        <f>+SUMIF([5]Kosovo!$D$5:$D$32,"International Non Governmental Organization",[5]Kosovo!$G$5:$G$32)</f>
        <v>0</v>
      </c>
      <c r="L16" s="20">
        <f>+SUMIF([5]Kosovo!$D$5:$D$32,"Business/
Corporation ",[5]Kosovo!$G$5:$G$32)</f>
        <v>0</v>
      </c>
      <c r="M16" s="20">
        <v>0</v>
      </c>
      <c r="N16" s="20">
        <f>+SUMIF([5]Kosovo!$D$5:$D$32,"Other",[5]Kosovo!$G$5:$G$32)</f>
        <v>0</v>
      </c>
      <c r="O16" s="21">
        <f t="shared" si="4"/>
        <v>0</v>
      </c>
      <c r="P16" s="28">
        <v>0</v>
      </c>
      <c r="Q16" s="23">
        <v>0</v>
      </c>
      <c r="R16" s="24">
        <v>0</v>
      </c>
      <c r="S16" s="24">
        <v>0</v>
      </c>
      <c r="T16" s="24">
        <v>0</v>
      </c>
      <c r="U16" s="24">
        <f>+[5]Kosovo!G48</f>
        <v>0</v>
      </c>
      <c r="V16" s="19">
        <f t="shared" si="1"/>
        <v>0</v>
      </c>
      <c r="W16" s="25">
        <f t="shared" si="2"/>
        <v>104368</v>
      </c>
      <c r="X16" s="31">
        <v>0</v>
      </c>
      <c r="Y16" s="26">
        <f t="shared" si="3"/>
        <v>104368</v>
      </c>
    </row>
    <row r="17" spans="1:25" x14ac:dyDescent="0.2">
      <c r="A17" s="27" t="s">
        <v>23</v>
      </c>
      <c r="B17" s="18">
        <f>+[5]Kyrgyzstan!G7</f>
        <v>20000</v>
      </c>
      <c r="C17" s="18">
        <f>[5]Kyrgyzstan!G9+[5]Kyrgyzstan!G10+[5]Kyrgyzstan!G11+[5]Kyrgyzstan!G12+[5]Kyrgyzstan!G17</f>
        <v>153400</v>
      </c>
      <c r="D17" s="19">
        <f t="shared" si="0"/>
        <v>173400</v>
      </c>
      <c r="E17" s="20">
        <f>+SUMIF([5]Kyrgyzstan!$D$7:$D$33,"International Step by Step (ISSA)",[5]Kyrgyzstan!$G$7:$G$33)</f>
        <v>0</v>
      </c>
      <c r="F17" s="20">
        <f>+SUMIF([5]Kyrgyzstan!$D$7:$D$33,"European Union",[5]Kyrgyzstan!$G$7:$G$33)</f>
        <v>0</v>
      </c>
      <c r="G17" s="20">
        <f>+SUMIF([5]Kyrgyzstan!$D$7:$D$33,"Multi-lateral Organization i.e. UNICEF",[5]Kyrgyzstan!$G$7:$G$33)</f>
        <v>0</v>
      </c>
      <c r="H17" s="20">
        <f>+SUMIF([5]Kyrgyzstan!$D$7:$D$33,"Bi-lateral Funder i.e. USAID",[5]Kyrgyzstan!$G$7:$G$33)</f>
        <v>135000</v>
      </c>
      <c r="I17" s="20">
        <f>+SUMIF([5]Kyrgyzstan!$D$7:$D$33,"National or Local Government",[5]Kyrgyzstan!$G$7:$G$33)</f>
        <v>0</v>
      </c>
      <c r="J17" s="20">
        <f>+SUMIF([5]Kyrgyzstan!$D$7:$D$33,"Foundation",[5]Kyrgyzstan!$G$7:$G$33)</f>
        <v>0</v>
      </c>
      <c r="K17" s="20">
        <f>+SUMIF([5]Kyrgyzstan!$D$7:$D$33,"International Non Governmental Organization",[5]Kyrgyzstan!$G$7:$G$33)</f>
        <v>0</v>
      </c>
      <c r="L17" s="20">
        <f>+SUMIF([5]Kyrgyzstan!$D$7:$D$33,"Business/
Corporation ",[5]Kyrgyzstan!$G$7:$G$33)</f>
        <v>0</v>
      </c>
      <c r="M17" s="20">
        <v>0</v>
      </c>
      <c r="N17" s="20">
        <f>+SUMIF([5]Kyrgyzstan!$D$7:$D$33,"Other",[5]Kyrgyzstan!$G$7:$G$33)</f>
        <v>0</v>
      </c>
      <c r="O17" s="21">
        <f t="shared" si="4"/>
        <v>135000</v>
      </c>
      <c r="P17" s="28">
        <f>+[5]Kyrgyzstan!G57</f>
        <v>0</v>
      </c>
      <c r="Q17" s="23">
        <v>0</v>
      </c>
      <c r="R17" s="24">
        <v>0</v>
      </c>
      <c r="S17" s="24">
        <v>0</v>
      </c>
      <c r="T17" s="24">
        <v>0</v>
      </c>
      <c r="U17" s="24">
        <f>+[5]Kyrgyzstan!G41</f>
        <v>25000</v>
      </c>
      <c r="V17" s="19">
        <f t="shared" si="1"/>
        <v>25000</v>
      </c>
      <c r="W17" s="25">
        <f t="shared" si="2"/>
        <v>333400</v>
      </c>
      <c r="X17" s="29">
        <v>0</v>
      </c>
      <c r="Y17" s="26">
        <f t="shared" si="3"/>
        <v>333400</v>
      </c>
    </row>
    <row r="18" spans="1:25" x14ac:dyDescent="0.2">
      <c r="A18" s="27" t="s">
        <v>24</v>
      </c>
      <c r="B18" s="18">
        <f>+[5]Latvia!G7+[5]Latvia!G17</f>
        <v>20931</v>
      </c>
      <c r="C18" s="18">
        <v>0</v>
      </c>
      <c r="D18" s="19">
        <f t="shared" si="0"/>
        <v>20931</v>
      </c>
      <c r="E18" s="20">
        <f>+SUMIF([5]Latvia!$D$5:$D$32,"International Step by Step (ISSA)",[5]Latvia!$G$5:$G$32)</f>
        <v>0</v>
      </c>
      <c r="F18" s="20">
        <f>+SUMIF([5]Latvia!$D$5:$D$32,"European Union",[5]Latvia!$G$5:$G$32)</f>
        <v>88480</v>
      </c>
      <c r="G18" s="20">
        <f>+SUMIF([5]Latvia!$D$5:$D$32,"Multi-lateral Organization i.e. UNICEF",[5]Latvia!$G$5:$G$32)</f>
        <v>0</v>
      </c>
      <c r="H18" s="20">
        <f>+SUMIF([5]Latvia!$D$5:$D$32,"Bi-lateral Funder i.e. USAID",[5]Latvia!$G$5:$G$32)</f>
        <v>0</v>
      </c>
      <c r="I18" s="20">
        <f>+SUMIF([5]Latvia!$D$5:$D$32,"National or Local Government",[5]Latvia!$G$5:$G$32)</f>
        <v>16190</v>
      </c>
      <c r="J18" s="20">
        <f>+SUMIF([5]Latvia!$D$5:$D$32,"Foundation",[5]Latvia!$G$5:$G$32)</f>
        <v>0</v>
      </c>
      <c r="K18" s="20">
        <f>+SUMIF([5]Latvia!$D$5:$D$32,"International Non Governmental Organization",[5]Latvia!$G$5:$G$32)</f>
        <v>0</v>
      </c>
      <c r="L18" s="20">
        <f>+SUMIF([5]Latvia!$D$5:$D$32,"Business/
Corporation ",[5]Latvia!$G$5:$G$32)</f>
        <v>0</v>
      </c>
      <c r="M18" s="20">
        <v>0</v>
      </c>
      <c r="N18" s="20">
        <f>+SUMIF([5]Latvia!$D$5:$D$32,"Other",[5]Latvia!$G$5:$G$32)</f>
        <v>0</v>
      </c>
      <c r="O18" s="21">
        <f t="shared" si="4"/>
        <v>104670</v>
      </c>
      <c r="P18" s="28">
        <f>+[5]Latvia!G27</f>
        <v>487</v>
      </c>
      <c r="Q18" s="23">
        <f>+[5]Latvia!G28</f>
        <v>653</v>
      </c>
      <c r="R18" s="24">
        <f>+[5]Latvia!G29</f>
        <v>10458</v>
      </c>
      <c r="S18" s="24">
        <f>+[5]Latvia!G37</f>
        <v>0</v>
      </c>
      <c r="T18" s="24">
        <f>+[5]Latvia!G38</f>
        <v>0</v>
      </c>
      <c r="U18" s="24">
        <f>+[5]Latvia!G33+[5]Latvia!G32</f>
        <v>4039</v>
      </c>
      <c r="V18" s="19">
        <f t="shared" si="1"/>
        <v>15637</v>
      </c>
      <c r="W18" s="25">
        <f t="shared" si="2"/>
        <v>141238</v>
      </c>
      <c r="X18" s="29">
        <f>+[5]Latvia!G47</f>
        <v>29270</v>
      </c>
      <c r="Y18" s="26">
        <f t="shared" si="3"/>
        <v>170508</v>
      </c>
    </row>
    <row r="19" spans="1:25" x14ac:dyDescent="0.2">
      <c r="A19" s="27" t="s">
        <v>25</v>
      </c>
      <c r="B19" s="18">
        <f>+[5]Lithuania!G8+[5]Lithuania!G7</f>
        <v>32747</v>
      </c>
      <c r="C19" s="18">
        <v>0</v>
      </c>
      <c r="D19" s="19">
        <f t="shared" si="0"/>
        <v>32747</v>
      </c>
      <c r="E19" s="20">
        <f>+SUMIF([5]Lithuania!$D$5:$D$32,"International Step by Step (ISSA)",[5]Lithuania!$G$5:$G$32)</f>
        <v>0</v>
      </c>
      <c r="F19" s="20">
        <f>+SUMIF([5]Lithuania!$D$5:$D$32,"European Union",[5]Lithuania!$G$5:$G$32)</f>
        <v>144400</v>
      </c>
      <c r="G19" s="20">
        <f>+SUMIF([5]Lithuania!$D$5:$D$32,"Multi-lateral Organization i.e. UNICEF",[5]Lithuania!$G$5:$G$32)</f>
        <v>0</v>
      </c>
      <c r="H19" s="20">
        <f>+SUMIF([5]Lithuania!$D$5:$D$32,"Bi-lateral Funder i.e. USAID",[5]Lithuania!$G$5:$G$32)</f>
        <v>0</v>
      </c>
      <c r="I19" s="20">
        <f>+SUMIF([5]Lithuania!$D$5:$D$32,"National or Local Government",[5]Lithuania!$G$5:$G$32)</f>
        <v>0</v>
      </c>
      <c r="J19" s="20">
        <f>+SUMIF([5]Lithuania!$D$5:$D$32,"Foundation",[5]Lithuania!$G$5:$G$32)</f>
        <v>0</v>
      </c>
      <c r="K19" s="20">
        <f>+SUMIF([5]Lithuania!$D$5:$D$32,"International Non Governmental Organization",[5]Lithuania!$G$5:$G$32)</f>
        <v>0</v>
      </c>
      <c r="L19" s="20">
        <f>+SUMIF([5]Lithuania!$D$5:$D$32,"Business/
Corporation ",[5]Lithuania!$G$5:$G$32)</f>
        <v>0</v>
      </c>
      <c r="M19" s="20">
        <v>0</v>
      </c>
      <c r="N19" s="20">
        <f>+SUMIF([5]Lithuania!$D$5:$D$32,"Other",[5]Lithuania!$G$5:$G$32)</f>
        <v>0</v>
      </c>
      <c r="O19" s="21">
        <f t="shared" si="4"/>
        <v>144400</v>
      </c>
      <c r="P19" s="28">
        <f>+[5]Lithuania!G44</f>
        <v>0</v>
      </c>
      <c r="Q19" s="23">
        <v>0</v>
      </c>
      <c r="R19" s="24">
        <f>+[5]Lithuania!G45</f>
        <v>3000</v>
      </c>
      <c r="S19" s="24">
        <v>0</v>
      </c>
      <c r="T19" s="24">
        <f>+[5]Lithuania!G47</f>
        <v>8000</v>
      </c>
      <c r="U19" s="24">
        <v>0</v>
      </c>
      <c r="V19" s="19">
        <f t="shared" si="1"/>
        <v>11000</v>
      </c>
      <c r="W19" s="25">
        <f t="shared" si="2"/>
        <v>188147</v>
      </c>
      <c r="X19" s="29">
        <f>+[5]Lithuania!G63</f>
        <v>320000</v>
      </c>
      <c r="Y19" s="26">
        <f t="shared" si="3"/>
        <v>508147</v>
      </c>
    </row>
    <row r="20" spans="1:25" x14ac:dyDescent="0.2">
      <c r="A20" s="27" t="s">
        <v>26</v>
      </c>
      <c r="B20" s="18">
        <f>+[5]Macedonia!G8+[5]Macedonia!G10+[5]Macedonia!G12</f>
        <v>111452</v>
      </c>
      <c r="C20" s="18">
        <f>+[5]Macedonia!G11</f>
        <v>4846</v>
      </c>
      <c r="D20" s="19">
        <f t="shared" si="0"/>
        <v>116298</v>
      </c>
      <c r="E20" s="20">
        <f>+SUMIF([5]Macedonia!$D$7:$D$32,"International Step by Step (ISSA)",[5]Macedonia!$G$7:$G$32)</f>
        <v>0</v>
      </c>
      <c r="F20" s="20">
        <f>+SUMIF([5]Macedonia!$D$7:$D$32,"European Union",[5]Macedonia!$G$7:$G$32)</f>
        <v>0</v>
      </c>
      <c r="G20" s="20">
        <f>+SUMIF([5]Macedonia!$D$7:$D$32,"Multi-lateral Organization i.e. UNICEF",[5]Macedonia!$G$7:$G$32)</f>
        <v>0</v>
      </c>
      <c r="H20" s="20">
        <f>+SUMIF([5]Macedonia!$D$7:$D$32,"Bi-lateral Funder i.e. USAID",[5]Macedonia!$G$7:$G$32)</f>
        <v>589784</v>
      </c>
      <c r="I20" s="20">
        <f>+SUMIF([5]Macedonia!$D$7:$D$32,"National or Local Government",[5]Macedonia!$G$7:$G$32)</f>
        <v>0</v>
      </c>
      <c r="J20" s="20">
        <f>+SUMIF([5]Macedonia!$D$7:$D$32,"Foundation",[5]Macedonia!$G$7:$G$32)</f>
        <v>0</v>
      </c>
      <c r="K20" s="20">
        <f>+SUMIF([5]Macedonia!$D$7:$D$32,"International Non Governmental Organization",[5]Macedonia!$G$7:$G$32)</f>
        <v>0</v>
      </c>
      <c r="L20" s="20">
        <f>+SUMIF([5]Macedonia!$D$7:$D$32,"Business/
Corporation ",[5]Macedonia!$G$7:$G$32)</f>
        <v>0</v>
      </c>
      <c r="M20" s="20">
        <v>0</v>
      </c>
      <c r="N20" s="20">
        <f>+SUMIF([5]Macedonia!$D$7:$D$32,"Other",[5]Macedonia!$G$7:$G$32)</f>
        <v>0</v>
      </c>
      <c r="O20" s="21">
        <f t="shared" si="4"/>
        <v>589784</v>
      </c>
      <c r="P20" s="28">
        <v>0</v>
      </c>
      <c r="Q20" s="23">
        <v>0</v>
      </c>
      <c r="R20" s="24">
        <v>0</v>
      </c>
      <c r="S20" s="24">
        <v>0</v>
      </c>
      <c r="T20" s="24">
        <v>0</v>
      </c>
      <c r="U20" s="24">
        <v>0</v>
      </c>
      <c r="V20" s="19">
        <f t="shared" si="1"/>
        <v>0</v>
      </c>
      <c r="W20" s="25">
        <f t="shared" si="2"/>
        <v>706082</v>
      </c>
      <c r="X20" s="29">
        <f>+[5]Macedonia!G65</f>
        <v>0</v>
      </c>
      <c r="Y20" s="26">
        <f t="shared" si="3"/>
        <v>706082</v>
      </c>
    </row>
    <row r="21" spans="1:25" x14ac:dyDescent="0.2">
      <c r="A21" s="27" t="s">
        <v>27</v>
      </c>
      <c r="B21" s="18">
        <f>+[5]Moldova!G6+[5]Moldova!G7</f>
        <v>66124</v>
      </c>
      <c r="C21" s="18">
        <v>0</v>
      </c>
      <c r="D21" s="19">
        <f t="shared" si="0"/>
        <v>66124</v>
      </c>
      <c r="E21" s="20">
        <f>+SUMIF([5]Moldova!$D$5:$D$32,"International Step by Step (ISSA)",[5]Moldova!$G$5:$G$32)</f>
        <v>9308.44</v>
      </c>
      <c r="F21" s="20">
        <f>+SUMIF([5]Moldova!$D$5:$D$32,"European Union",[5]Moldova!$G$5:$G$32)</f>
        <v>0</v>
      </c>
      <c r="G21" s="20">
        <f>+SUMIF([5]Moldova!$D$5:$D$32,"Multi-lateral Organization i.e. UNICEF",[5]Moldova!$G$5:$G$32)</f>
        <v>0</v>
      </c>
      <c r="H21" s="20">
        <f>+SUMIF([5]Moldova!$D$5:$D$32,"Bi-lateral Funder i.e. USAID",[5]Moldova!$G$5:$G$32)</f>
        <v>130000</v>
      </c>
      <c r="I21" s="20">
        <f>+SUMIF([5]Moldova!$D$5:$D$32,"National or Local Government",[5]Moldova!$G$5:$G$32)</f>
        <v>0</v>
      </c>
      <c r="J21" s="20">
        <f>+SUMIF([5]Moldova!$D$5:$D$32,"Foundation",[5]Moldova!$G$5:$G$32)</f>
        <v>76342</v>
      </c>
      <c r="K21" s="20">
        <f>+SUMIF([5]Moldova!$D$5:$D$32,"International Non Governmental Organization",[5]Moldova!$G$5:$G$32)</f>
        <v>0</v>
      </c>
      <c r="L21" s="20">
        <f>+SUMIF([5]Moldova!$D$5:$D$32,"Business/
Corporation ",[5]Moldova!$G$5:$G$32)</f>
        <v>0</v>
      </c>
      <c r="M21" s="20">
        <v>0</v>
      </c>
      <c r="N21" s="20">
        <f>+SUMIF([5]Moldova!$D$5:$D$32,"Other",[5]Moldova!$G$5:$G$32)</f>
        <v>177844</v>
      </c>
      <c r="O21" s="21">
        <f t="shared" si="4"/>
        <v>393494.44</v>
      </c>
      <c r="P21" s="28">
        <v>0</v>
      </c>
      <c r="Q21" s="23">
        <v>0</v>
      </c>
      <c r="R21" s="24">
        <v>0</v>
      </c>
      <c r="S21" s="24">
        <v>0</v>
      </c>
      <c r="T21" s="24">
        <f>+[5]Moldova!G47</f>
        <v>12088</v>
      </c>
      <c r="U21" s="24">
        <v>0</v>
      </c>
      <c r="V21" s="19">
        <f t="shared" si="1"/>
        <v>12088</v>
      </c>
      <c r="W21" s="25">
        <f t="shared" si="2"/>
        <v>471706.44</v>
      </c>
      <c r="X21" s="29">
        <f>+[5]Moldova!G64</f>
        <v>0</v>
      </c>
      <c r="Y21" s="26">
        <f t="shared" si="3"/>
        <v>471706.44</v>
      </c>
    </row>
    <row r="22" spans="1:25" x14ac:dyDescent="0.2">
      <c r="A22" s="27" t="s">
        <v>28</v>
      </c>
      <c r="B22" s="18">
        <f>+[5]Mongolia!G7+[5]Mongolia!G26+[5]Mongolia!G27</f>
        <v>28400</v>
      </c>
      <c r="C22" s="18">
        <v>0</v>
      </c>
      <c r="D22" s="19">
        <f t="shared" si="0"/>
        <v>28400</v>
      </c>
      <c r="E22" s="20">
        <f>+SUMIF([5]Mongolia!$D$7:$D$32,"International Step by Step (ISSA)",[5]Mongolia!$G$7:$G$32)</f>
        <v>0</v>
      </c>
      <c r="F22" s="20">
        <f>+SUMIF([5]Mongolia!$D$7:$D$32,"European Union",[5]Mongolia!$G$7:$G$32)</f>
        <v>0</v>
      </c>
      <c r="G22" s="20">
        <f>+SUMIF([5]Mongolia!$D$7:$D$32,"Multi-lateral Organization i.e. UNICEF",[5]Mongolia!$G$7:$G$32)</f>
        <v>40000</v>
      </c>
      <c r="H22" s="20">
        <f>+SUMIF([5]Mongolia!$D$7:$D$32,"Bi-lateral Funder i.e. USAID",[5]Mongolia!$G$7:$G$32)</f>
        <v>0</v>
      </c>
      <c r="I22" s="20">
        <f>+SUMIF([5]Mongolia!$D$7:$D$32,"National or Local Government",[5]Mongolia!$G$7:$G$32)</f>
        <v>0</v>
      </c>
      <c r="J22" s="20">
        <f>+SUMIF([5]Mongolia!$D$7:$D$32,"Foundation",[5]Mongolia!$G$7:$G$32)</f>
        <v>0</v>
      </c>
      <c r="K22" s="20">
        <f>+SUMIF([5]Mongolia!$D$7:$D$32,"International Non Governmental Organization",[5]Mongolia!$G$7:$G$32)</f>
        <v>16000</v>
      </c>
      <c r="L22" s="20">
        <f>+SUMIF([5]Mongolia!$D$7:$D$32,"Business/
Corporation ",[5]Mongolia!$G$7:$G$32)</f>
        <v>0</v>
      </c>
      <c r="M22" s="20">
        <v>0</v>
      </c>
      <c r="N22" s="20">
        <f>+SUMIF([5]Mongolia!$D$7:$D$32,"Other",[5]Mongolia!$G$7:$G$32)</f>
        <v>0</v>
      </c>
      <c r="O22" s="21">
        <f t="shared" si="4"/>
        <v>56000</v>
      </c>
      <c r="P22" s="28">
        <f>+[5]Mongolia!G45</f>
        <v>5700</v>
      </c>
      <c r="Q22" s="24">
        <v>0</v>
      </c>
      <c r="R22" s="24">
        <f>+[5]Mongolia!G47</f>
        <v>8700</v>
      </c>
      <c r="S22" s="24">
        <v>0</v>
      </c>
      <c r="T22" s="24">
        <v>0</v>
      </c>
      <c r="U22" s="24">
        <f>+[5]Mongolia!G51</f>
        <v>10000</v>
      </c>
      <c r="V22" s="19">
        <f t="shared" si="1"/>
        <v>24400</v>
      </c>
      <c r="W22" s="25">
        <f t="shared" si="2"/>
        <v>108800</v>
      </c>
      <c r="X22" s="29">
        <f>+[5]Mongolia!G66</f>
        <v>14000</v>
      </c>
      <c r="Y22" s="26">
        <f t="shared" si="3"/>
        <v>122800</v>
      </c>
    </row>
    <row r="23" spans="1:25" x14ac:dyDescent="0.2">
      <c r="A23" s="33" t="s">
        <v>29</v>
      </c>
      <c r="B23" s="18">
        <f>+[5]Montenegro!G5</f>
        <v>20000</v>
      </c>
      <c r="C23" s="18">
        <v>0</v>
      </c>
      <c r="D23" s="19">
        <f t="shared" si="0"/>
        <v>20000</v>
      </c>
      <c r="E23" s="20">
        <f>+SUMIF([5]Montenegro!$D$7:$D$32,"International Step by Step (ISSA)",[5]Montenegro!$G$7:$G$32)</f>
        <v>0</v>
      </c>
      <c r="F23" s="20">
        <f>+SUMIF([5]Montenegro!$D$7:$D$32,"European Union",[5]Montenegro!$G$7:$G$32)</f>
        <v>0</v>
      </c>
      <c r="G23" s="20">
        <f>+SUMIF([5]Montenegro!$D$7:$D$32,"Multi-lateral Organization i.e. UNICEF",[5]Montenegro!$G$7:$G$32)</f>
        <v>0</v>
      </c>
      <c r="H23" s="20">
        <f>+SUMIF([5]Montenegro!$D$7:$D$32,"Bi-lateral Funder i.e. USAID",[5]Montenegro!$G$7:$G$32)</f>
        <v>0</v>
      </c>
      <c r="I23" s="20">
        <f>+SUMIF([5]Montenegro!$D$7:$D$32,"National or Local Government",[5]Montenegro!$G$7:$G$32)</f>
        <v>0</v>
      </c>
      <c r="J23" s="20">
        <f>+SUMIF([5]Montenegro!$D$7:$D$32,"Foundation",[5]Montenegro!$G$7:$G$32)</f>
        <v>0</v>
      </c>
      <c r="K23" s="20">
        <f>+SUMIF([5]Montenegro!$D$7:$D$32,"International Non Governmental Organization",[5]Montenegro!$G$7:$G$32)</f>
        <v>0</v>
      </c>
      <c r="L23" s="20">
        <f>+SUMIF([5]Montenegro!$D$7:$D$32,"Business/
Corporation ",[5]Montenegro!$G$7:$G$32)</f>
        <v>0</v>
      </c>
      <c r="M23" s="20">
        <v>0</v>
      </c>
      <c r="N23" s="20">
        <f>+SUMIF([5]Montenegro!$D$7:$D$32,"Other",[5]Montenegro!$G$7:$G$32)</f>
        <v>0</v>
      </c>
      <c r="O23" s="21">
        <f t="shared" si="4"/>
        <v>0</v>
      </c>
      <c r="P23" s="28">
        <v>0</v>
      </c>
      <c r="Q23" s="23">
        <v>0</v>
      </c>
      <c r="R23" s="24">
        <v>0</v>
      </c>
      <c r="S23" s="24">
        <v>0</v>
      </c>
      <c r="T23" s="24">
        <v>0</v>
      </c>
      <c r="U23" s="24">
        <v>0</v>
      </c>
      <c r="V23" s="19">
        <f t="shared" si="1"/>
        <v>0</v>
      </c>
      <c r="W23" s="25">
        <f t="shared" si="2"/>
        <v>20000</v>
      </c>
      <c r="X23" s="29">
        <f>+[5]Montenegro!G66</f>
        <v>0</v>
      </c>
      <c r="Y23" s="26">
        <f t="shared" si="3"/>
        <v>20000</v>
      </c>
    </row>
    <row r="24" spans="1:25" x14ac:dyDescent="0.2">
      <c r="A24" s="27" t="s">
        <v>30</v>
      </c>
      <c r="B24" s="18">
        <f>+[5]Romania!G7+[5]Romania!G11</f>
        <v>147000</v>
      </c>
      <c r="C24" s="18">
        <v>0</v>
      </c>
      <c r="D24" s="19">
        <f t="shared" si="0"/>
        <v>147000</v>
      </c>
      <c r="E24" s="20">
        <f>+SUMIF([5]Romania!$D$7:$D$32,"International Step by Step (ISSA)",[5]Romania!$G$7:$G$32)</f>
        <v>0</v>
      </c>
      <c r="F24" s="20">
        <f>+SUMIF([5]Romania!$D$7:$D$32,"European Union",[5]Romania!$G$7:$G$32)</f>
        <v>0</v>
      </c>
      <c r="G24" s="20">
        <f>+SUMIF([5]Romania!$D$7:$D$32,"Multi-lateral Organization i.e. UNICEF",[5]Romania!$G$7:$G$32)</f>
        <v>58000</v>
      </c>
      <c r="H24" s="20">
        <f>+SUMIF([5]Romania!$D$7:$D$32,"Bi-lateral Funder i.e. USAID",[5]Romania!$G$7:$G$32)</f>
        <v>0</v>
      </c>
      <c r="I24" s="20">
        <f>+SUMIF([5]Romania!$D$7:$D$32,"National or Local Government",[5]Romania!$G$7:$G$32)</f>
        <v>0</v>
      </c>
      <c r="J24" s="20">
        <f>+SUMIF([5]Romania!$D$7:$D$32,"Foundation",[5]Romania!$G$7:$G$32)</f>
        <v>0</v>
      </c>
      <c r="K24" s="20">
        <f>+SUMIF([5]Romania!$D$7:$D$32,"International Non Governmental Organization",[5]Romania!$G$7:$G$32)</f>
        <v>0</v>
      </c>
      <c r="L24" s="20">
        <f>+SUMIF([5]Romania!$D$7:$D$32,"Business/
Corporation ",[5]Romania!$G$7:$G$32)</f>
        <v>8000</v>
      </c>
      <c r="M24" s="20">
        <v>0</v>
      </c>
      <c r="N24" s="20">
        <f>+SUMIF([5]Romania!$D$7:$D$32,"Other",[5]Romania!$G$7:$G$32)</f>
        <v>0</v>
      </c>
      <c r="O24" s="21">
        <f t="shared" si="4"/>
        <v>66000</v>
      </c>
      <c r="P24" s="28">
        <f>+[5]Romania!G45</f>
        <v>26000</v>
      </c>
      <c r="Q24" s="23">
        <v>0</v>
      </c>
      <c r="R24" s="24">
        <f>+[5]Romania!G47</f>
        <v>40000</v>
      </c>
      <c r="S24" s="24">
        <v>0</v>
      </c>
      <c r="T24" s="24">
        <v>0</v>
      </c>
      <c r="U24" s="24">
        <f>+[5]Romania!G51</f>
        <v>150000</v>
      </c>
      <c r="V24" s="19">
        <f t="shared" si="1"/>
        <v>216000</v>
      </c>
      <c r="W24" s="25">
        <f t="shared" si="2"/>
        <v>429000</v>
      </c>
      <c r="X24" s="29">
        <f>+[5]Romania!G66</f>
        <v>625000</v>
      </c>
      <c r="Y24" s="26">
        <f t="shared" si="3"/>
        <v>1054000</v>
      </c>
    </row>
    <row r="25" spans="1:25" x14ac:dyDescent="0.2">
      <c r="A25" s="27" t="s">
        <v>31</v>
      </c>
      <c r="B25" s="18">
        <f>+[5]Russia!G5</f>
        <v>0</v>
      </c>
      <c r="C25" s="18">
        <v>0</v>
      </c>
      <c r="D25" s="19">
        <f t="shared" si="0"/>
        <v>0</v>
      </c>
      <c r="E25" s="20">
        <f>+SUMIF([5]Russia!$D$5:$D$32,"International Step by Step (ISSA)",[5]Russia!$G$5:$G$32)</f>
        <v>0</v>
      </c>
      <c r="F25" s="20">
        <f>+SUMIF([5]Russia!$D$5:$D$32,"European Union",[5]Russia!$G$5:$G$32)</f>
        <v>0</v>
      </c>
      <c r="G25" s="20">
        <f>+SUMIF([5]Russia!$D$5:$D$32,"Multi-lateral Organization i.e. UNICEF",[5]Russia!$G$5:$G$32)</f>
        <v>0</v>
      </c>
      <c r="H25" s="20">
        <f>+SUMIF([5]Russia!$D$5:$D$32,"Bi-lateral Funder i.e. USAID",[5]Russia!$G$5:$G$32)</f>
        <v>0</v>
      </c>
      <c r="I25" s="20">
        <f>+SUMIF([5]Russia!$D$5:$D$32,"National or Local Government",[5]Russia!$G$5:$G$32)</f>
        <v>0</v>
      </c>
      <c r="J25" s="20">
        <f>+SUMIF([5]Russia!$D$5:$D$32,"Foundation",[5]Russia!$G$5:$G$32)</f>
        <v>0</v>
      </c>
      <c r="K25" s="20">
        <f>+SUMIF([5]Russia!$D$5:$D$32,"International Non Governmental Organization",[5]Russia!$G$5:$G$32)</f>
        <v>0</v>
      </c>
      <c r="L25" s="20">
        <f>+SUMIF([5]Russia!$D$5:$D$32,"Business/
Corporation ",[5]Russia!$G$5:$G$32)</f>
        <v>0</v>
      </c>
      <c r="M25" s="20">
        <v>0</v>
      </c>
      <c r="N25" s="20">
        <f>+SUMIF([5]Russia!$D$5:$D$32,"Other",[5]Russia!$G$5:$G$32)</f>
        <v>0</v>
      </c>
      <c r="O25" s="21">
        <f t="shared" si="4"/>
        <v>0</v>
      </c>
      <c r="P25" s="28">
        <f>+[5]Russia!G45</f>
        <v>500</v>
      </c>
      <c r="Q25" s="23">
        <v>0</v>
      </c>
      <c r="R25" s="24">
        <f>+[5]Russia!G47</f>
        <v>3000</v>
      </c>
      <c r="S25" s="24">
        <v>0</v>
      </c>
      <c r="T25" s="24">
        <f>+[5]Russia!G49</f>
        <v>2300</v>
      </c>
      <c r="U25" s="24">
        <f>+[5]Russia!G51</f>
        <v>10000</v>
      </c>
      <c r="V25" s="19">
        <f t="shared" si="1"/>
        <v>15800</v>
      </c>
      <c r="W25" s="25">
        <f t="shared" si="2"/>
        <v>15800</v>
      </c>
      <c r="X25" s="29">
        <f>+[5]Russia!G66</f>
        <v>25000</v>
      </c>
      <c r="Y25" s="26">
        <f t="shared" si="3"/>
        <v>40800</v>
      </c>
    </row>
    <row r="26" spans="1:25" x14ac:dyDescent="0.2">
      <c r="A26" s="27" t="s">
        <v>32</v>
      </c>
      <c r="B26" s="18">
        <f>+[5]Serbia!G13+[5]Serbia!G17+[5]Serbia!G19</f>
        <v>176505</v>
      </c>
      <c r="C26" s="18">
        <f>+[5]Serbia!G7+[5]Serbia!G12+[5]Serbia!G14</f>
        <v>122115</v>
      </c>
      <c r="D26" s="19">
        <f t="shared" si="0"/>
        <v>298620</v>
      </c>
      <c r="E26" s="20">
        <f>+SUMIF([5]Serbia!$D$7:$D34,"International Step by Step (ISSA)",[5]Serbia!$G$7:$G34)</f>
        <v>0</v>
      </c>
      <c r="F26" s="20">
        <f>+SUMIF([5]Serbia!$D$7:$D34,"European Union",[5]Serbia!$G$7:$G34)</f>
        <v>4610</v>
      </c>
      <c r="G26" s="20">
        <f>+SUMIF([5]Serbia!$D$7:$D34,"Multi-lateral Organization i.e. UNICEF",[5]Serbia!$G$7:$G34)</f>
        <v>4835</v>
      </c>
      <c r="H26" s="20">
        <f>+SUMIF([5]Serbia!$D$7:$D34,"Bi-lateral Funder i.e. USAID",[5]Serbia!$G$7:$G34)</f>
        <v>0</v>
      </c>
      <c r="I26" s="20">
        <f>+SUMIF([5]Serbia!$D$7:$D34,"National or Local Government",[5]Serbia!$G$7:$G34)</f>
        <v>4051</v>
      </c>
      <c r="J26" s="20">
        <f>+SUMIF([5]Serbia!$D$7:$D34,"Foundation",[5]Serbia!$G$7:$G34)</f>
        <v>212395</v>
      </c>
      <c r="K26" s="20">
        <f>+SUMIF([5]Serbia!$D$7:$D34,"International Non Governmental Organization",[5]Serbia!$G$7:$G34)</f>
        <v>0</v>
      </c>
      <c r="L26" s="20">
        <f>+SUMIF([5]Serbia!$D$7:$D34,"Business/
Corporation ",[5]Serbia!$G$7:$G34)</f>
        <v>72765</v>
      </c>
      <c r="M26" s="20">
        <v>0</v>
      </c>
      <c r="N26" s="20">
        <f>+SUMIF([5]Serbia!$D$7:$D34,"Other",[5]Serbia!$G$7:$G34)</f>
        <v>0</v>
      </c>
      <c r="O26" s="21">
        <f t="shared" si="4"/>
        <v>298656</v>
      </c>
      <c r="P26" s="28">
        <v>0</v>
      </c>
      <c r="Q26" s="23">
        <f>+[5]Serbia!G49</f>
        <v>0</v>
      </c>
      <c r="R26" s="24">
        <f>+[5]Serbia!G46</f>
        <v>32950</v>
      </c>
      <c r="S26" s="24">
        <v>0</v>
      </c>
      <c r="T26" s="24">
        <f>+[5]Serbia!G48</f>
        <v>5186</v>
      </c>
      <c r="U26" s="24">
        <v>0</v>
      </c>
      <c r="V26" s="19">
        <f t="shared" si="1"/>
        <v>38136</v>
      </c>
      <c r="W26" s="25">
        <f t="shared" si="2"/>
        <v>635412</v>
      </c>
      <c r="X26" s="29">
        <v>0</v>
      </c>
      <c r="Y26" s="26">
        <f t="shared" si="3"/>
        <v>635412</v>
      </c>
    </row>
    <row r="27" spans="1:25" x14ac:dyDescent="0.2">
      <c r="A27" s="27" t="s">
        <v>33</v>
      </c>
      <c r="B27" s="18">
        <f>+[5]Slovakia!G13+[5]Slovakia!G7</f>
        <v>116991</v>
      </c>
      <c r="C27" s="18">
        <v>0</v>
      </c>
      <c r="D27" s="19">
        <f t="shared" si="0"/>
        <v>116991</v>
      </c>
      <c r="E27" s="20">
        <f>+SUMIF([5]Slovakia!$D$5:$D$32,"International Step by Step (ISSA)",[5]Slovakia!$G$5:$G$32)</f>
        <v>0</v>
      </c>
      <c r="F27" s="20">
        <f>+SUMIF([5]Slovakia!$D$7:$D$32,"European Union",[5]Slovakia!$G$7:$G$32)</f>
        <v>15552</v>
      </c>
      <c r="G27" s="20">
        <f>+SUMIF([5]Slovakia!$D$5:$D$32,"Multi-lateral Organization i.e. UNICEF",[5]Slovakia!$G$5:$G$32)</f>
        <v>0</v>
      </c>
      <c r="H27" s="20">
        <f>+SUMIF([5]Slovakia!$D$5:$D$32,"Bi-lateral Funder i.e. USAID",[5]Slovakia!$G$5:$G$32)</f>
        <v>0</v>
      </c>
      <c r="I27" s="20">
        <f>+SUMIF([5]Slovakia!$D$5:$D$32,"National or Local Government",[5]Slovakia!$G$5:$G$32)</f>
        <v>27000</v>
      </c>
      <c r="J27" s="20">
        <f>+SUMIF([5]Slovakia!$D$5:$D$32,"Foundation",[5]Slovakia!$G$5:$G$32)</f>
        <v>0</v>
      </c>
      <c r="K27" s="20">
        <f>+SUMIF([5]Slovakia!$D$5:$D$32,"International Non Governmental Organization",[5]Slovakia!$G$5:$G$32)</f>
        <v>0</v>
      </c>
      <c r="L27" s="20">
        <f>+SUMIF([5]Slovakia!$D$5:$D$32,"Business/
Corporation ",[5]Slovakia!$G$5:$G$32)</f>
        <v>0</v>
      </c>
      <c r="M27" s="20">
        <v>0</v>
      </c>
      <c r="N27" s="20">
        <f>+SUMIF([5]Slovakia!$D$5:$D$32,"Other",[5]Slovakia!$G$5:$G$32)</f>
        <v>675</v>
      </c>
      <c r="O27" s="21">
        <f t="shared" si="4"/>
        <v>43227</v>
      </c>
      <c r="P27" s="28">
        <v>0</v>
      </c>
      <c r="Q27" s="23">
        <v>0</v>
      </c>
      <c r="R27" s="24">
        <f>+[5]Slovakia!G45</f>
        <v>0</v>
      </c>
      <c r="S27" s="24">
        <v>0</v>
      </c>
      <c r="T27" s="24">
        <v>0</v>
      </c>
      <c r="U27" s="24">
        <f>+[5]Slovakia!G51</f>
        <v>14580</v>
      </c>
      <c r="V27" s="19">
        <f t="shared" si="1"/>
        <v>14580</v>
      </c>
      <c r="W27" s="25">
        <f t="shared" si="2"/>
        <v>174798</v>
      </c>
      <c r="X27" s="29">
        <v>0</v>
      </c>
      <c r="Y27" s="26">
        <f t="shared" si="3"/>
        <v>174798</v>
      </c>
    </row>
    <row r="28" spans="1:25" x14ac:dyDescent="0.2">
      <c r="A28" s="27" t="s">
        <v>34</v>
      </c>
      <c r="B28" s="18">
        <f>+[5]Slovenia!G7+[5]Slovenia!G13+[5]Slovenia!G14</f>
        <v>38410.78</v>
      </c>
      <c r="C28" s="18">
        <v>0</v>
      </c>
      <c r="D28" s="19">
        <f t="shared" si="0"/>
        <v>38410.78</v>
      </c>
      <c r="E28" s="20">
        <f>+SUMIF([5]Slovenia!$D$7:$D$32,"International Step by Step (ISSA)",[5]Slovenia!$G$7:$G$32)</f>
        <v>16808.75</v>
      </c>
      <c r="F28" s="20">
        <f>+SUMIF([5]Slovenia!$D$7:$D$32,"European Union",[5]Slovenia!$G$7:$G$32)</f>
        <v>0</v>
      </c>
      <c r="G28" s="20">
        <f>+SUMIF([5]Slovenia!$D$7:$D$32,"Multi-lateral Organization i.e. UNICEF",[5]Slovenia!$G$7:$G$32)</f>
        <v>0</v>
      </c>
      <c r="H28" s="20">
        <f>+SUMIF([5]Slovenia!$D$7:$D$32,"Bi-lateral Funder i.e. USAID",[5]Slovenia!$G$7:$G$32)</f>
        <v>0</v>
      </c>
      <c r="I28" s="20">
        <f>+SUMIF([5]Slovenia!$D$7:$D$32,"National or Local Government",[5]Slovenia!$G$7:$G$32)</f>
        <v>374191.75</v>
      </c>
      <c r="J28" s="20">
        <f>+SUMIF([5]Slovenia!$D$7:$D$32,"Foundation",[5]Slovenia!$G$7:$G$32)</f>
        <v>0</v>
      </c>
      <c r="K28" s="20">
        <f>+SUMIF([5]Slovenia!$D$7:$D$32,"International Non Governmental Organization",[5]Slovenia!$G$7:$G$32)</f>
        <v>0</v>
      </c>
      <c r="L28" s="20">
        <f>+SUMIF([5]Slovenia!$D$7:$D$32,"Business/
Corporation ",[5]Slovenia!$G$7:$G$32)</f>
        <v>0</v>
      </c>
      <c r="M28" s="20">
        <v>0</v>
      </c>
      <c r="N28" s="20">
        <f>+SUMIF([5]Slovenia!$D$7:$D$32,"Other",[5]Slovenia!$G$7:$G$32)</f>
        <v>1910.23</v>
      </c>
      <c r="O28" s="21">
        <f t="shared" si="4"/>
        <v>392910.73</v>
      </c>
      <c r="P28" s="28">
        <f>+[5]Slovenia!G45</f>
        <v>1423.56</v>
      </c>
      <c r="Q28" s="23">
        <f>+[5]Slovenia!G46</f>
        <v>36177.800000000003</v>
      </c>
      <c r="R28" s="24">
        <f>+[5]Slovenia!G47</f>
        <v>23818.58</v>
      </c>
      <c r="S28" s="24">
        <v>0</v>
      </c>
      <c r="T28" s="24">
        <v>0</v>
      </c>
      <c r="U28" s="24">
        <f>+[5]Slovenia!G51</f>
        <v>6014.84</v>
      </c>
      <c r="V28" s="19">
        <f t="shared" si="1"/>
        <v>67434.78</v>
      </c>
      <c r="W28" s="25">
        <f t="shared" si="2"/>
        <v>498756.29000000004</v>
      </c>
      <c r="X28" s="29">
        <f>+[5]Slovenia!G61</f>
        <v>15000</v>
      </c>
      <c r="Y28" s="26">
        <f t="shared" si="3"/>
        <v>513756.29000000004</v>
      </c>
    </row>
    <row r="29" spans="1:25" x14ac:dyDescent="0.2">
      <c r="A29" s="27" t="s">
        <v>35</v>
      </c>
      <c r="B29" s="18">
        <f>+[5]Tajikistan!G5</f>
        <v>63180</v>
      </c>
      <c r="C29" s="18">
        <f>[5]Tajikistan!G6</f>
        <v>75000</v>
      </c>
      <c r="D29" s="19">
        <f t="shared" si="0"/>
        <v>138180</v>
      </c>
      <c r="E29" s="20">
        <f>+SUMIF([5]Tajikistan!$D$5:$D$32,"International Step by Step (ISSA)",[5]Tajikistan!$G$5:$G$32)</f>
        <v>0</v>
      </c>
      <c r="F29" s="20">
        <f>+SUMIF([5]Tajikistan!$D$5:$D$32,"European Union",[5]Tajikistan!$G$5:$G$32)</f>
        <v>0</v>
      </c>
      <c r="G29" s="20">
        <f>+SUMIF([5]Tajikistan!$D$5:$D$32,"Multi-lateral Organization i.e. UNICEF",[5]Tajikistan!$G$5:$G$32)</f>
        <v>0</v>
      </c>
      <c r="H29" s="20">
        <f>+SUMIF([5]Tajikistan!$D$5:$D$32,"Bi-lateral Funder i.e. USAID",[5]Tajikistan!$G$5:$G$32)</f>
        <v>0</v>
      </c>
      <c r="I29" s="20">
        <f>+SUMIF([5]Tajikistan!$D$5:$D$32,"National or Local Government",[5]Tajikistan!$G$5:$G$32)</f>
        <v>0</v>
      </c>
      <c r="J29" s="20">
        <f>+SUMIF([5]Tajikistan!$D$5:$D$32,"Foundation",[5]Tajikistan!$G$5:$G$32)</f>
        <v>0</v>
      </c>
      <c r="K29" s="20">
        <f>+SUMIF([5]Tajikistan!$D$5:$D$32,"International Non Governmental Organization",[5]Tajikistan!$G$5:$G$32)</f>
        <v>0</v>
      </c>
      <c r="L29" s="20">
        <f>+SUMIF([5]Tajikistan!$D$5:$D$32,"Business/
Corporation ",[5]Tajikistan!$G$5:$G$32)</f>
        <v>0</v>
      </c>
      <c r="M29" s="20">
        <v>0</v>
      </c>
      <c r="N29" s="20">
        <f>+SUMIF([5]Tajikistan!$D$5:$D$32,"Other",[5]Tajikistan!$G$5:$G$32)</f>
        <v>0</v>
      </c>
      <c r="O29" s="21">
        <f t="shared" si="4"/>
        <v>0</v>
      </c>
      <c r="P29" s="28">
        <v>0</v>
      </c>
      <c r="Q29" s="23">
        <v>0</v>
      </c>
      <c r="R29" s="24">
        <v>0</v>
      </c>
      <c r="S29" s="24">
        <v>0</v>
      </c>
      <c r="T29" s="24">
        <v>0</v>
      </c>
      <c r="U29" s="24">
        <v>0</v>
      </c>
      <c r="V29" s="19">
        <f t="shared" si="1"/>
        <v>0</v>
      </c>
      <c r="W29" s="25">
        <f t="shared" si="2"/>
        <v>138180</v>
      </c>
      <c r="X29" s="29">
        <v>0</v>
      </c>
      <c r="Y29" s="26">
        <f t="shared" si="3"/>
        <v>138180</v>
      </c>
    </row>
    <row r="30" spans="1:25" ht="13.5" thickBot="1" x14ac:dyDescent="0.25">
      <c r="A30" s="27" t="s">
        <v>36</v>
      </c>
      <c r="B30" s="18">
        <f>+[5]Ukraine!G7</f>
        <v>100000</v>
      </c>
      <c r="C30" s="18">
        <f>[5]Ukraine!G12+[5]Ukraine!G13</f>
        <v>96696</v>
      </c>
      <c r="D30" s="19">
        <f t="shared" si="0"/>
        <v>196696</v>
      </c>
      <c r="E30" s="20">
        <f>+SUMIF([5]Ukraine!$D$7:$D$32,"International Step by Step (ISSA)",[5]Ukraine!$G$7:$G$32)</f>
        <v>2500</v>
      </c>
      <c r="F30" s="20">
        <f>+SUMIF([5]Ukraine!$D$7:$D$32,"European Union",[5]Ukraine!$G$7:$G$32)</f>
        <v>0</v>
      </c>
      <c r="G30" s="20">
        <f>+SUMIF([5]Ukraine!$D$7:$D$32,"Multi-lateral Organization i.e. UNICEF",[5]Ukraine!$G$7:$G$32)</f>
        <v>0</v>
      </c>
      <c r="H30" s="20">
        <f>+SUMIF([5]Ukraine!$D$7:$D$32,"Bi-lateral Funder i.e. USAID",[5]Ukraine!$G$7:$G$32)</f>
        <v>160000</v>
      </c>
      <c r="I30" s="20">
        <f>+SUMIF([5]Ukraine!$D$7:$D$32,"National or Local Government",[5]Ukraine!$G$7:$G$32)</f>
        <v>0</v>
      </c>
      <c r="J30" s="20">
        <f>+SUMIF([5]Ukraine!$D$7:$D$32,"Foundation",[5]Ukraine!$G$7:$G$32)</f>
        <v>60000</v>
      </c>
      <c r="K30" s="20">
        <f>+SUMIF([5]Ukraine!$D$7:$D$32,"International Non Governmental Organization",[5]Ukraine!$G$7:$G$32)</f>
        <v>0</v>
      </c>
      <c r="L30" s="20">
        <f>+SUMIF([5]Ukraine!$D$7:$D$32,"Business/
Corporation ",[5]Ukraine!$G$7:$G$32)</f>
        <v>0</v>
      </c>
      <c r="M30" s="20">
        <v>0</v>
      </c>
      <c r="N30" s="20">
        <f>+SUMIF([5]Ukraine!$D$7:$D$32,"Other",[5]Ukraine!$G$7:$G$32)</f>
        <v>0</v>
      </c>
      <c r="O30" s="21">
        <f t="shared" si="4"/>
        <v>222500</v>
      </c>
      <c r="P30" s="28">
        <f>[5]Ukraine!G45</f>
        <v>0</v>
      </c>
      <c r="Q30" s="23">
        <v>0</v>
      </c>
      <c r="R30" s="24">
        <v>0</v>
      </c>
      <c r="S30" s="24">
        <v>0</v>
      </c>
      <c r="T30" s="24">
        <v>0</v>
      </c>
      <c r="U30" s="24">
        <v>0</v>
      </c>
      <c r="V30" s="19">
        <f t="shared" si="1"/>
        <v>0</v>
      </c>
      <c r="W30" s="25">
        <f t="shared" si="2"/>
        <v>419196</v>
      </c>
      <c r="X30" s="29">
        <v>0</v>
      </c>
      <c r="Y30" s="26">
        <f t="shared" si="3"/>
        <v>419196</v>
      </c>
    </row>
    <row r="31" spans="1:25" ht="13.5" thickBot="1" x14ac:dyDescent="0.25">
      <c r="A31" s="34" t="s">
        <v>2</v>
      </c>
      <c r="B31" s="35">
        <f t="shared" ref="B31:N31" si="5">SUM(B4:B30)</f>
        <v>1737051.78</v>
      </c>
      <c r="C31" s="35">
        <f t="shared" si="5"/>
        <v>741574</v>
      </c>
      <c r="D31" s="35">
        <f t="shared" si="5"/>
        <v>2478625.7799999998</v>
      </c>
      <c r="E31" s="35">
        <f t="shared" si="5"/>
        <v>39151.19</v>
      </c>
      <c r="F31" s="35">
        <f t="shared" si="5"/>
        <v>504994.76998726925</v>
      </c>
      <c r="G31" s="35">
        <f t="shared" si="5"/>
        <v>295481</v>
      </c>
      <c r="H31" s="35">
        <f t="shared" si="5"/>
        <v>1173227.18</v>
      </c>
      <c r="I31" s="35">
        <f t="shared" si="5"/>
        <v>543638.75</v>
      </c>
      <c r="J31" s="35">
        <f t="shared" si="5"/>
        <v>441014.74</v>
      </c>
      <c r="K31" s="35">
        <f t="shared" si="5"/>
        <v>56544</v>
      </c>
      <c r="L31" s="35">
        <f t="shared" si="5"/>
        <v>369040.4</v>
      </c>
      <c r="M31" s="35">
        <f t="shared" si="5"/>
        <v>5400</v>
      </c>
      <c r="N31" s="35">
        <f t="shared" si="5"/>
        <v>210671.23</v>
      </c>
      <c r="O31" s="21">
        <f t="shared" si="4"/>
        <v>3639163.2599872695</v>
      </c>
      <c r="P31" s="35">
        <f t="shared" ref="P31:Y31" si="6">SUM(P4:P30)</f>
        <v>45065.56</v>
      </c>
      <c r="Q31" s="35">
        <f t="shared" si="6"/>
        <v>38330.800000000003</v>
      </c>
      <c r="R31" s="35">
        <f t="shared" si="6"/>
        <v>234926.58000000002</v>
      </c>
      <c r="S31" s="35">
        <f t="shared" si="6"/>
        <v>31500</v>
      </c>
      <c r="T31" s="35">
        <f t="shared" si="6"/>
        <v>343410.49</v>
      </c>
      <c r="U31" s="35">
        <f t="shared" si="6"/>
        <v>237069.84</v>
      </c>
      <c r="V31" s="35">
        <f t="shared" si="6"/>
        <v>930303.27</v>
      </c>
      <c r="W31" s="35">
        <f t="shared" si="6"/>
        <v>7048092.3099872693</v>
      </c>
      <c r="X31" s="35">
        <f t="shared" si="6"/>
        <v>1231605</v>
      </c>
      <c r="Y31" s="35">
        <f t="shared" si="6"/>
        <v>8279697.3099872693</v>
      </c>
    </row>
    <row r="32" spans="1:25" x14ac:dyDescent="0.2">
      <c r="A32" s="36"/>
      <c r="B32" s="37"/>
      <c r="C32" s="38"/>
      <c r="D32" s="39"/>
      <c r="E32" s="40"/>
      <c r="F32" s="38"/>
      <c r="G32" s="38"/>
      <c r="H32" s="38"/>
      <c r="I32" s="38"/>
      <c r="J32" s="38"/>
      <c r="K32" s="38"/>
      <c r="L32" s="38"/>
      <c r="M32" s="38"/>
      <c r="N32" s="38"/>
      <c r="O32" s="40"/>
      <c r="P32" s="38"/>
      <c r="Q32" s="38"/>
      <c r="R32" s="38"/>
      <c r="S32" s="38"/>
      <c r="T32" s="38"/>
      <c r="U32" s="38"/>
      <c r="V32" s="39"/>
      <c r="W32" s="41"/>
      <c r="X32" s="42"/>
      <c r="Y32" s="43"/>
    </row>
    <row r="33" spans="1:25" x14ac:dyDescent="0.2">
      <c r="A33" s="44" t="s">
        <v>75</v>
      </c>
      <c r="B33" s="37">
        <f t="shared" ref="B33:Y33" si="7">B15+B17+B22+B29</f>
        <v>111580</v>
      </c>
      <c r="C33" s="37">
        <f t="shared" si="7"/>
        <v>228400</v>
      </c>
      <c r="D33" s="37">
        <f t="shared" si="7"/>
        <v>339980</v>
      </c>
      <c r="E33" s="37">
        <f t="shared" si="7"/>
        <v>0</v>
      </c>
      <c r="F33" s="37">
        <f t="shared" si="7"/>
        <v>0</v>
      </c>
      <c r="G33" s="37">
        <f t="shared" si="7"/>
        <v>40000</v>
      </c>
      <c r="H33" s="37">
        <f t="shared" si="7"/>
        <v>135000</v>
      </c>
      <c r="I33" s="37">
        <f t="shared" si="7"/>
        <v>0</v>
      </c>
      <c r="J33" s="37">
        <f t="shared" si="7"/>
        <v>20600</v>
      </c>
      <c r="K33" s="37">
        <f t="shared" si="7"/>
        <v>16000</v>
      </c>
      <c r="L33" s="37">
        <f t="shared" si="7"/>
        <v>15000</v>
      </c>
      <c r="M33" s="37">
        <f t="shared" si="7"/>
        <v>0</v>
      </c>
      <c r="N33" s="37">
        <f t="shared" si="7"/>
        <v>0</v>
      </c>
      <c r="O33" s="37">
        <f t="shared" si="7"/>
        <v>226600</v>
      </c>
      <c r="P33" s="37">
        <f t="shared" si="7"/>
        <v>6400</v>
      </c>
      <c r="Q33" s="37">
        <f t="shared" si="7"/>
        <v>0</v>
      </c>
      <c r="R33" s="37">
        <f t="shared" si="7"/>
        <v>14700</v>
      </c>
      <c r="S33" s="37">
        <f t="shared" si="7"/>
        <v>1500</v>
      </c>
      <c r="T33" s="37">
        <f t="shared" si="7"/>
        <v>1000</v>
      </c>
      <c r="U33" s="37">
        <f t="shared" si="7"/>
        <v>37000</v>
      </c>
      <c r="V33" s="37">
        <f t="shared" si="7"/>
        <v>60600</v>
      </c>
      <c r="W33" s="37">
        <f t="shared" si="7"/>
        <v>627180</v>
      </c>
      <c r="X33" s="37">
        <f t="shared" si="7"/>
        <v>33000</v>
      </c>
      <c r="Y33" s="37">
        <f t="shared" si="7"/>
        <v>660180</v>
      </c>
    </row>
    <row r="34" spans="1:25" x14ac:dyDescent="0.2">
      <c r="A34" s="44" t="s">
        <v>81</v>
      </c>
      <c r="B34" s="37">
        <f t="shared" ref="B34:Y34" si="8">B4+B8+B10+B16+B20+B23+B26</f>
        <v>511707</v>
      </c>
      <c r="C34" s="37">
        <f t="shared" si="8"/>
        <v>203457</v>
      </c>
      <c r="D34" s="37">
        <f t="shared" si="8"/>
        <v>715164</v>
      </c>
      <c r="E34" s="37">
        <f t="shared" si="8"/>
        <v>1942</v>
      </c>
      <c r="F34" s="37">
        <f t="shared" si="8"/>
        <v>105099.15</v>
      </c>
      <c r="G34" s="37">
        <f t="shared" si="8"/>
        <v>77454</v>
      </c>
      <c r="H34" s="37">
        <f t="shared" si="8"/>
        <v>671399</v>
      </c>
      <c r="I34" s="37">
        <f t="shared" si="8"/>
        <v>13141</v>
      </c>
      <c r="J34" s="37">
        <f t="shared" si="8"/>
        <v>212395</v>
      </c>
      <c r="K34" s="37">
        <f t="shared" si="8"/>
        <v>16080</v>
      </c>
      <c r="L34" s="37">
        <f t="shared" si="8"/>
        <v>72765</v>
      </c>
      <c r="M34" s="37">
        <f t="shared" si="8"/>
        <v>0</v>
      </c>
      <c r="N34" s="37">
        <f t="shared" si="8"/>
        <v>10167</v>
      </c>
      <c r="O34" s="37">
        <f t="shared" si="8"/>
        <v>1180442.1499999999</v>
      </c>
      <c r="P34" s="37">
        <f t="shared" si="8"/>
        <v>5463</v>
      </c>
      <c r="Q34" s="37">
        <f t="shared" si="8"/>
        <v>0</v>
      </c>
      <c r="R34" s="37">
        <f t="shared" si="8"/>
        <v>70950</v>
      </c>
      <c r="S34" s="37">
        <f t="shared" si="8"/>
        <v>30000</v>
      </c>
      <c r="T34" s="37">
        <f t="shared" si="8"/>
        <v>42226</v>
      </c>
      <c r="U34" s="37">
        <f t="shared" si="8"/>
        <v>13471</v>
      </c>
      <c r="V34" s="37">
        <f t="shared" si="8"/>
        <v>162110</v>
      </c>
      <c r="W34" s="37">
        <f t="shared" si="8"/>
        <v>2057716.15</v>
      </c>
      <c r="X34" s="37">
        <f t="shared" si="8"/>
        <v>75000</v>
      </c>
      <c r="Y34" s="37">
        <f t="shared" si="8"/>
        <v>2132716.15</v>
      </c>
    </row>
    <row r="35" spans="1:25" x14ac:dyDescent="0.2">
      <c r="A35" s="44" t="s">
        <v>76</v>
      </c>
      <c r="B35" s="37">
        <f t="shared" ref="B35:Y35" si="9">B9+B11+B12+B18+B19+B24+B27+B28</f>
        <v>516079.78</v>
      </c>
      <c r="C35" s="37">
        <f t="shared" si="9"/>
        <v>40000</v>
      </c>
      <c r="D35" s="37">
        <f t="shared" si="9"/>
        <v>556079.78</v>
      </c>
      <c r="E35" s="37">
        <f t="shared" si="9"/>
        <v>17443.75</v>
      </c>
      <c r="F35" s="37">
        <f t="shared" si="9"/>
        <v>318254</v>
      </c>
      <c r="G35" s="37">
        <f t="shared" si="9"/>
        <v>58000</v>
      </c>
      <c r="H35" s="37">
        <f t="shared" si="9"/>
        <v>0</v>
      </c>
      <c r="I35" s="37">
        <f t="shared" si="9"/>
        <v>527497.75</v>
      </c>
      <c r="J35" s="37">
        <f t="shared" si="9"/>
        <v>71677.739999999991</v>
      </c>
      <c r="K35" s="37">
        <f t="shared" si="9"/>
        <v>0</v>
      </c>
      <c r="L35" s="37">
        <f t="shared" si="9"/>
        <v>8650.15</v>
      </c>
      <c r="M35" s="37">
        <f t="shared" si="9"/>
        <v>0</v>
      </c>
      <c r="N35" s="37">
        <f t="shared" si="9"/>
        <v>2585.23</v>
      </c>
      <c r="O35" s="37">
        <f t="shared" si="9"/>
        <v>1004108.62</v>
      </c>
      <c r="P35" s="37">
        <f t="shared" si="9"/>
        <v>28760.560000000001</v>
      </c>
      <c r="Q35" s="37">
        <f t="shared" si="9"/>
        <v>37330.800000000003</v>
      </c>
      <c r="R35" s="37">
        <f t="shared" si="9"/>
        <v>144276.58000000002</v>
      </c>
      <c r="S35" s="37">
        <f t="shared" si="9"/>
        <v>0</v>
      </c>
      <c r="T35" s="37">
        <f t="shared" si="9"/>
        <v>8000</v>
      </c>
      <c r="U35" s="37">
        <f t="shared" si="9"/>
        <v>174633.84</v>
      </c>
      <c r="V35" s="37">
        <f t="shared" si="9"/>
        <v>393001.78</v>
      </c>
      <c r="W35" s="37">
        <f t="shared" si="9"/>
        <v>1953190.1800000002</v>
      </c>
      <c r="X35" s="37">
        <f t="shared" si="9"/>
        <v>990170</v>
      </c>
      <c r="Y35" s="37">
        <f t="shared" si="9"/>
        <v>2943360.18</v>
      </c>
    </row>
    <row r="36" spans="1:25" x14ac:dyDescent="0.2">
      <c r="A36" s="44" t="s">
        <v>77</v>
      </c>
      <c r="B36" s="37">
        <f t="shared" ref="B36:Y36" si="10">B7+B25+B30+B21</f>
        <v>211124</v>
      </c>
      <c r="C36" s="37">
        <f t="shared" si="10"/>
        <v>96696</v>
      </c>
      <c r="D36" s="37">
        <f t="shared" si="10"/>
        <v>307820</v>
      </c>
      <c r="E36" s="37">
        <f t="shared" si="10"/>
        <v>11808.44</v>
      </c>
      <c r="F36" s="37">
        <f t="shared" si="10"/>
        <v>0</v>
      </c>
      <c r="G36" s="37">
        <f t="shared" si="10"/>
        <v>0</v>
      </c>
      <c r="H36" s="37">
        <f t="shared" si="10"/>
        <v>290000</v>
      </c>
      <c r="I36" s="37">
        <f t="shared" si="10"/>
        <v>3000</v>
      </c>
      <c r="J36" s="37">
        <f t="shared" si="10"/>
        <v>136342</v>
      </c>
      <c r="K36" s="37">
        <f t="shared" si="10"/>
        <v>0</v>
      </c>
      <c r="L36" s="37">
        <f t="shared" si="10"/>
        <v>0</v>
      </c>
      <c r="M36" s="37">
        <f t="shared" si="10"/>
        <v>5400</v>
      </c>
      <c r="N36" s="37">
        <f t="shared" si="10"/>
        <v>177844</v>
      </c>
      <c r="O36" s="37">
        <f t="shared" si="10"/>
        <v>624394.43999999994</v>
      </c>
      <c r="P36" s="37">
        <f t="shared" si="10"/>
        <v>500</v>
      </c>
      <c r="Q36" s="37">
        <f t="shared" si="10"/>
        <v>1000</v>
      </c>
      <c r="R36" s="37">
        <f t="shared" si="10"/>
        <v>5000</v>
      </c>
      <c r="S36" s="37">
        <f t="shared" si="10"/>
        <v>0</v>
      </c>
      <c r="T36" s="37">
        <f t="shared" si="10"/>
        <v>14388</v>
      </c>
      <c r="U36" s="37">
        <f t="shared" si="10"/>
        <v>11000</v>
      </c>
      <c r="V36" s="37">
        <f t="shared" si="10"/>
        <v>31888</v>
      </c>
      <c r="W36" s="37">
        <f t="shared" si="10"/>
        <v>964102.44</v>
      </c>
      <c r="X36" s="37">
        <f t="shared" si="10"/>
        <v>117000</v>
      </c>
      <c r="Y36" s="37">
        <f t="shared" si="10"/>
        <v>1081102.44</v>
      </c>
    </row>
    <row r="37" spans="1:25" x14ac:dyDescent="0.2">
      <c r="A37" s="45" t="s">
        <v>43</v>
      </c>
      <c r="B37" s="37">
        <f t="shared" ref="B37:Y37" si="11">B6+B5+B13</f>
        <v>266561</v>
      </c>
      <c r="C37" s="37">
        <f t="shared" si="11"/>
        <v>53021</v>
      </c>
      <c r="D37" s="37">
        <f t="shared" si="11"/>
        <v>319582</v>
      </c>
      <c r="E37" s="37">
        <f t="shared" si="11"/>
        <v>7957</v>
      </c>
      <c r="F37" s="37">
        <f t="shared" si="11"/>
        <v>81641.619987269252</v>
      </c>
      <c r="G37" s="37">
        <f t="shared" si="11"/>
        <v>95027</v>
      </c>
      <c r="H37" s="37">
        <f t="shared" si="11"/>
        <v>76828.179999999993</v>
      </c>
      <c r="I37" s="37">
        <f t="shared" si="11"/>
        <v>0</v>
      </c>
      <c r="J37" s="37">
        <f t="shared" si="11"/>
        <v>0</v>
      </c>
      <c r="K37" s="37">
        <f t="shared" si="11"/>
        <v>2964</v>
      </c>
      <c r="L37" s="37">
        <f t="shared" si="11"/>
        <v>197625.25</v>
      </c>
      <c r="M37" s="37">
        <f t="shared" si="11"/>
        <v>0</v>
      </c>
      <c r="N37" s="37">
        <f t="shared" si="11"/>
        <v>20075</v>
      </c>
      <c r="O37" s="37">
        <f t="shared" si="11"/>
        <v>482118.04998726927</v>
      </c>
      <c r="P37" s="37">
        <f t="shared" si="11"/>
        <v>2754</v>
      </c>
      <c r="Q37" s="37">
        <f t="shared" si="11"/>
        <v>0</v>
      </c>
      <c r="R37" s="37">
        <f t="shared" si="11"/>
        <v>0</v>
      </c>
      <c r="S37" s="37">
        <f t="shared" si="11"/>
        <v>0</v>
      </c>
      <c r="T37" s="37">
        <f t="shared" si="11"/>
        <v>277796.49</v>
      </c>
      <c r="U37" s="37">
        <f t="shared" si="11"/>
        <v>0</v>
      </c>
      <c r="V37" s="37">
        <f t="shared" si="11"/>
        <v>280550.49</v>
      </c>
      <c r="W37" s="37">
        <f t="shared" si="11"/>
        <v>1082250.5399872693</v>
      </c>
      <c r="X37" s="37">
        <f t="shared" si="11"/>
        <v>15800</v>
      </c>
      <c r="Y37" s="37">
        <f t="shared" si="11"/>
        <v>1098050.5399872693</v>
      </c>
    </row>
    <row r="38" spans="1:25" ht="25.5" x14ac:dyDescent="0.2">
      <c r="A38" s="44" t="s">
        <v>78</v>
      </c>
      <c r="B38" s="46">
        <f t="shared" ref="B38:Y38" si="12">B14</f>
        <v>120000</v>
      </c>
      <c r="C38" s="46">
        <f t="shared" si="12"/>
        <v>120000</v>
      </c>
      <c r="D38" s="46">
        <f t="shared" si="12"/>
        <v>240000</v>
      </c>
      <c r="E38" s="46">
        <f t="shared" si="12"/>
        <v>0</v>
      </c>
      <c r="F38" s="46">
        <f t="shared" si="12"/>
        <v>0</v>
      </c>
      <c r="G38" s="46">
        <f t="shared" si="12"/>
        <v>25000</v>
      </c>
      <c r="H38" s="46">
        <f t="shared" si="12"/>
        <v>0</v>
      </c>
      <c r="I38" s="46">
        <f t="shared" si="12"/>
        <v>0</v>
      </c>
      <c r="J38" s="46">
        <f t="shared" si="12"/>
        <v>0</v>
      </c>
      <c r="K38" s="46">
        <f t="shared" si="12"/>
        <v>21500</v>
      </c>
      <c r="L38" s="46">
        <f t="shared" si="12"/>
        <v>75000</v>
      </c>
      <c r="M38" s="46">
        <f t="shared" si="12"/>
        <v>0</v>
      </c>
      <c r="N38" s="46">
        <f t="shared" si="12"/>
        <v>0</v>
      </c>
      <c r="O38" s="46">
        <f t="shared" si="12"/>
        <v>121500</v>
      </c>
      <c r="P38" s="46">
        <f t="shared" si="12"/>
        <v>1188</v>
      </c>
      <c r="Q38" s="46">
        <f t="shared" si="12"/>
        <v>0</v>
      </c>
      <c r="R38" s="46">
        <f t="shared" si="12"/>
        <v>0</v>
      </c>
      <c r="S38" s="46">
        <f t="shared" si="12"/>
        <v>0</v>
      </c>
      <c r="T38" s="46">
        <f t="shared" si="12"/>
        <v>0</v>
      </c>
      <c r="U38" s="46">
        <f t="shared" si="12"/>
        <v>965</v>
      </c>
      <c r="V38" s="46">
        <f t="shared" si="12"/>
        <v>2153</v>
      </c>
      <c r="W38" s="46">
        <f t="shared" si="12"/>
        <v>363653</v>
      </c>
      <c r="X38" s="46">
        <f t="shared" si="12"/>
        <v>635</v>
      </c>
      <c r="Y38" s="46">
        <f t="shared" si="12"/>
        <v>364288</v>
      </c>
    </row>
    <row r="39" spans="1:25" ht="13.5" thickBot="1" x14ac:dyDescent="0.25">
      <c r="A39" s="14" t="s">
        <v>2</v>
      </c>
      <c r="B39" s="47">
        <f t="shared" ref="B39:Y39" si="13">SUM(B33:B38)</f>
        <v>1737051.78</v>
      </c>
      <c r="C39" s="47">
        <f t="shared" si="13"/>
        <v>741574</v>
      </c>
      <c r="D39" s="47">
        <f t="shared" si="13"/>
        <v>2478625.7800000003</v>
      </c>
      <c r="E39" s="47">
        <f t="shared" si="13"/>
        <v>39151.19</v>
      </c>
      <c r="F39" s="47">
        <f t="shared" si="13"/>
        <v>504994.7699872693</v>
      </c>
      <c r="G39" s="47">
        <f t="shared" si="13"/>
        <v>295481</v>
      </c>
      <c r="H39" s="47">
        <f t="shared" si="13"/>
        <v>1173227.18</v>
      </c>
      <c r="I39" s="47">
        <f t="shared" si="13"/>
        <v>543638.75</v>
      </c>
      <c r="J39" s="47">
        <f t="shared" si="13"/>
        <v>441014.74</v>
      </c>
      <c r="K39" s="47">
        <f t="shared" si="13"/>
        <v>56544</v>
      </c>
      <c r="L39" s="47">
        <f t="shared" si="13"/>
        <v>369040.4</v>
      </c>
      <c r="M39" s="47">
        <f t="shared" si="13"/>
        <v>5400</v>
      </c>
      <c r="N39" s="47">
        <f t="shared" si="13"/>
        <v>210671.23</v>
      </c>
      <c r="O39" s="47">
        <f t="shared" si="13"/>
        <v>3639163.2599872691</v>
      </c>
      <c r="P39" s="47">
        <f t="shared" si="13"/>
        <v>45065.56</v>
      </c>
      <c r="Q39" s="47">
        <f t="shared" si="13"/>
        <v>38330.800000000003</v>
      </c>
      <c r="R39" s="47">
        <f t="shared" si="13"/>
        <v>234926.58000000002</v>
      </c>
      <c r="S39" s="47">
        <f t="shared" si="13"/>
        <v>31500</v>
      </c>
      <c r="T39" s="47">
        <f t="shared" si="13"/>
        <v>343410.49</v>
      </c>
      <c r="U39" s="47">
        <f t="shared" si="13"/>
        <v>237069.84</v>
      </c>
      <c r="V39" s="47">
        <f t="shared" si="13"/>
        <v>930303.27</v>
      </c>
      <c r="W39" s="47">
        <f t="shared" si="13"/>
        <v>7048092.3099872693</v>
      </c>
      <c r="X39" s="47">
        <f t="shared" si="13"/>
        <v>1231605</v>
      </c>
      <c r="Y39" s="47">
        <f t="shared" si="13"/>
        <v>8279697.3099872693</v>
      </c>
    </row>
    <row r="40" spans="1:25" x14ac:dyDescent="0.2">
      <c r="A40" s="48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</row>
    <row r="41" spans="1:25" ht="15" x14ac:dyDescent="0.25">
      <c r="A41" s="50" t="s">
        <v>82</v>
      </c>
      <c r="I41" s="50" t="s">
        <v>47</v>
      </c>
    </row>
    <row r="42" spans="1:25" ht="15" x14ac:dyDescent="0.25">
      <c r="A42" s="50" t="s">
        <v>48</v>
      </c>
      <c r="B42" s="51"/>
      <c r="C42" s="51"/>
      <c r="D42" s="51"/>
      <c r="I42" s="50" t="s">
        <v>83</v>
      </c>
    </row>
    <row r="43" spans="1:25" ht="15" x14ac:dyDescent="0.25">
      <c r="A43" s="50" t="s">
        <v>84</v>
      </c>
      <c r="B43" s="51"/>
      <c r="C43" s="49"/>
      <c r="D43" s="51"/>
      <c r="I43" s="50" t="s">
        <v>51</v>
      </c>
    </row>
    <row r="44" spans="1:25" x14ac:dyDescent="0.2">
      <c r="B44" s="51"/>
      <c r="C44" s="49"/>
      <c r="D44" s="51"/>
    </row>
    <row r="45" spans="1:25" x14ac:dyDescent="0.2">
      <c r="B45" s="51"/>
      <c r="C45" s="51"/>
      <c r="D45" s="51"/>
    </row>
    <row r="46" spans="1:25" x14ac:dyDescent="0.2">
      <c r="B46" s="51"/>
      <c r="C46" s="51"/>
      <c r="D46" s="51"/>
    </row>
  </sheetData>
  <mergeCells count="4">
    <mergeCell ref="B2:D2"/>
    <mergeCell ref="F2:O2"/>
    <mergeCell ref="P2:V2"/>
    <mergeCell ref="X2:Y2"/>
  </mergeCells>
  <pageMargins left="0.74803149606299213" right="0.74803149606299213" top="0.98425196850393704" bottom="0.98425196850393704" header="0.51181102362204722" footer="0.51181102362204722"/>
  <pageSetup paperSize="8" scale="6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46"/>
  <sheetViews>
    <sheetView topLeftCell="A21" workbookViewId="0">
      <selection activeCell="D43" sqref="D43:F45"/>
    </sheetView>
  </sheetViews>
  <sheetFormatPr defaultColWidth="8.85546875" defaultRowHeight="12.75" x14ac:dyDescent="0.2"/>
  <cols>
    <col min="1" max="1" width="8.85546875" style="53" customWidth="1"/>
    <col min="2" max="2" width="3.85546875" style="53" customWidth="1"/>
    <col min="3" max="3" width="10.140625" style="53" bestFit="1" customWidth="1"/>
    <col min="4" max="5" width="8.85546875" style="53" customWidth="1"/>
    <col min="6" max="6" width="9.42578125" style="53" customWidth="1"/>
    <col min="7" max="10" width="8.85546875" style="53" customWidth="1"/>
    <col min="11" max="11" width="9.28515625" style="53" bestFit="1" customWidth="1"/>
    <col min="12" max="12" width="12.7109375" style="53" bestFit="1" customWidth="1"/>
    <col min="13" max="14" width="8.85546875" style="53" customWidth="1"/>
    <col min="15" max="15" width="9" style="53" customWidth="1"/>
    <col min="16" max="23" width="8.85546875" style="53" customWidth="1"/>
    <col min="24" max="24" width="12.7109375" style="53" bestFit="1" customWidth="1"/>
    <col min="25" max="16384" width="8.85546875" style="53"/>
  </cols>
  <sheetData>
    <row r="2" spans="1:28" x14ac:dyDescent="0.2">
      <c r="A2" s="138" t="s">
        <v>90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</row>
    <row r="3" spans="1:28" x14ac:dyDescent="0.2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</row>
    <row r="4" spans="1:28" x14ac:dyDescent="0.2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</row>
    <row r="5" spans="1:28" ht="13.5" customHeight="1" x14ac:dyDescent="0.4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</row>
    <row r="6" spans="1:28" ht="13.5" customHeight="1" x14ac:dyDescent="0.4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</row>
    <row r="7" spans="1:28" ht="13.5" customHeight="1" x14ac:dyDescent="0.45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</row>
    <row r="8" spans="1:28" ht="13.5" customHeight="1" x14ac:dyDescent="0.4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</row>
    <row r="9" spans="1:28" ht="13.5" customHeight="1" x14ac:dyDescent="0.45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</row>
    <row r="10" spans="1:28" ht="13.5" customHeight="1" x14ac:dyDescent="0.4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</row>
    <row r="42" spans="2:25" ht="23.25" x14ac:dyDescent="0.35">
      <c r="D42" s="55">
        <v>2012</v>
      </c>
      <c r="N42" s="55">
        <v>2013</v>
      </c>
      <c r="V42" s="122">
        <v>2014</v>
      </c>
      <c r="W42" s="123"/>
      <c r="X42" s="123"/>
      <c r="Y42" s="123"/>
    </row>
    <row r="43" spans="2:25" s="57" customFormat="1" ht="23.25" x14ac:dyDescent="0.35">
      <c r="B43" s="56" t="s">
        <v>0</v>
      </c>
      <c r="D43" s="115">
        <v>3176030.6</v>
      </c>
      <c r="E43" s="115"/>
      <c r="F43" s="115"/>
      <c r="L43" s="59" t="s">
        <v>0</v>
      </c>
      <c r="N43" s="117">
        <f>'[6]Analysis of Soros Funds'!D35</f>
        <v>2040124.28</v>
      </c>
      <c r="O43" s="118"/>
      <c r="P43" s="118"/>
      <c r="V43" s="59" t="s">
        <v>0</v>
      </c>
      <c r="W43" s="60"/>
      <c r="X43" s="119">
        <f>'[6]Funding Sources'!C3</f>
        <v>1766741</v>
      </c>
      <c r="Y43" s="120"/>
    </row>
    <row r="44" spans="2:25" s="57" customFormat="1" ht="23.25" x14ac:dyDescent="0.35">
      <c r="B44" s="56" t="s">
        <v>1</v>
      </c>
      <c r="D44" s="115">
        <v>5361792.0839056196</v>
      </c>
      <c r="E44" s="116"/>
      <c r="F44" s="116"/>
      <c r="L44" s="59" t="s">
        <v>1</v>
      </c>
      <c r="N44" s="117">
        <f>'[6]Analysis of Soros Funds'!E35</f>
        <v>4569466.52998727</v>
      </c>
      <c r="O44" s="118"/>
      <c r="P44" s="118"/>
      <c r="V44" s="59" t="s">
        <v>1</v>
      </c>
      <c r="W44" s="60"/>
      <c r="X44" s="119">
        <f>'[6]Funding Sources'!G23+'[6]Funding Sources'!G24+'[6]Funding Sources'!G25+'[6]Funding Sources'!G26+'[6]Funding Sources'!G27+'[6]Funding Sources'!G28+'[6]Funding Sources'!G29+'[6]Funding Sources'!G30+'[6]Funding Sources'!G31+'[6]Funding Sources'!G32+'[6]Funding Sources'!G33</f>
        <v>5995050.1400000006</v>
      </c>
      <c r="Y44" s="120"/>
    </row>
    <row r="45" spans="2:25" s="57" customFormat="1" ht="23.25" x14ac:dyDescent="0.35">
      <c r="B45" s="56" t="s">
        <v>2</v>
      </c>
      <c r="D45" s="115">
        <f>SUM(D43:F44)</f>
        <v>8537822.6839056201</v>
      </c>
      <c r="E45" s="116"/>
      <c r="F45" s="116"/>
      <c r="L45" s="59" t="s">
        <v>2</v>
      </c>
      <c r="N45" s="117">
        <f>SUM(N43:P44)</f>
        <v>6609590.8099872703</v>
      </c>
      <c r="O45" s="118"/>
      <c r="P45" s="118"/>
      <c r="V45" s="59" t="s">
        <v>2</v>
      </c>
      <c r="W45" s="60"/>
      <c r="X45" s="119">
        <f>SUM(X43:Y44)</f>
        <v>7761791.1400000006</v>
      </c>
      <c r="Y45" s="120"/>
    </row>
    <row r="46" spans="2:25" s="57" customFormat="1" ht="23.25" x14ac:dyDescent="0.35">
      <c r="B46" s="56"/>
    </row>
  </sheetData>
  <mergeCells count="11">
    <mergeCell ref="D45:F45"/>
    <mergeCell ref="N45:P45"/>
    <mergeCell ref="X45:Y45"/>
    <mergeCell ref="A2:AB4"/>
    <mergeCell ref="V42:Y42"/>
    <mergeCell ref="D43:F43"/>
    <mergeCell ref="N43:P43"/>
    <mergeCell ref="X43:Y43"/>
    <mergeCell ref="D44:F44"/>
    <mergeCell ref="N44:P44"/>
    <mergeCell ref="X44:Y44"/>
  </mergeCells>
  <printOptions horizontalCentered="1" verticalCentered="1"/>
  <pageMargins left="0" right="0" top="0" bottom="0" header="0" footer="0"/>
  <pageSetup paperSize="8" scale="81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"/>
  <sheetViews>
    <sheetView tabSelected="1" topLeftCell="I1" workbookViewId="0">
      <selection sqref="A1:AG2"/>
    </sheetView>
  </sheetViews>
  <sheetFormatPr defaultColWidth="8.85546875" defaultRowHeight="12.75" x14ac:dyDescent="0.2"/>
  <cols>
    <col min="1" max="1" width="8" style="53" customWidth="1"/>
    <col min="2" max="8" width="8.85546875" style="53" customWidth="1"/>
    <col min="9" max="9" width="8" style="53" customWidth="1"/>
    <col min="10" max="16" width="8.85546875" style="53" customWidth="1"/>
    <col min="17" max="17" width="9.140625" style="53" customWidth="1"/>
    <col min="18" max="16384" width="8.85546875" style="53"/>
  </cols>
  <sheetData>
    <row r="1" spans="1:33" x14ac:dyDescent="0.2">
      <c r="A1" s="124" t="s">
        <v>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5"/>
      <c r="AA1" s="125"/>
      <c r="AB1" s="125"/>
      <c r="AC1" s="125"/>
      <c r="AD1" s="125"/>
      <c r="AE1" s="125"/>
      <c r="AF1" s="125"/>
      <c r="AG1" s="125"/>
    </row>
    <row r="2" spans="1:33" ht="21.75" customHeight="1" x14ac:dyDescent="0.2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5"/>
      <c r="AA2" s="125"/>
      <c r="AB2" s="125"/>
      <c r="AC2" s="125"/>
      <c r="AD2" s="125"/>
      <c r="AE2" s="125"/>
      <c r="AF2" s="125"/>
      <c r="AG2" s="125"/>
    </row>
  </sheetData>
  <mergeCells count="1">
    <mergeCell ref="A1:AG2"/>
  </mergeCells>
  <printOptions horizontalCentered="1" verticalCentered="1"/>
  <pageMargins left="0.59055118110236227" right="0.59055118110236227" top="0.59055118110236227" bottom="0.59055118110236227" header="0" footer="0"/>
  <pageSetup paperSize="8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2012-2014 SbS NGO Sources</vt:lpstr>
      <vt:lpstr>Funding Sources by region 2013</vt:lpstr>
      <vt:lpstr>OSF Support to SbS 2012-2014</vt:lpstr>
      <vt:lpstr>2013 NGO Sources of Income</vt:lpstr>
      <vt:lpstr>2012-2014 Funding Pies</vt:lpstr>
      <vt:lpstr>Regional funding wout Rom.Dis</vt:lpstr>
      <vt:lpstr>'2012-2014 Funding Pies'!Print_Area</vt:lpstr>
      <vt:lpstr>'2012-2014 SbS NGO Sources'!Print_Area</vt:lpstr>
      <vt:lpstr>'2013 NGO Sources of Income'!Print_Area</vt:lpstr>
      <vt:lpstr>'Funding Sources by region 2013'!Print_Area</vt:lpstr>
      <vt:lpstr>'OSF Support to SbS 2012-2014'!Print_Area</vt:lpstr>
      <vt:lpstr>'Regional funding wout Rom.Dis'!Print_Area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Almaz Ismayilova</dc:creator>
  <cp:lastModifiedBy>Daphne Panayotatos</cp:lastModifiedBy>
  <cp:lastPrinted>2014-04-09T13:03:16Z</cp:lastPrinted>
  <dcterms:created xsi:type="dcterms:W3CDTF">2014-03-31T10:52:55Z</dcterms:created>
  <dcterms:modified xsi:type="dcterms:W3CDTF">2014-04-09T14:11:32Z</dcterms:modified>
</cp:coreProperties>
</file>